
<file path=[Content_Types].xml><?xml version="1.0" encoding="utf-8"?>
<Types xmlns="http://schemas.openxmlformats.org/package/2006/content-types"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drawing+xml" PartName="/xl/drawings/drawing10.xml"/>
  <Override ContentType="application/vnd.openxmlformats-officedocument.drawing+xml" PartName="/xl/drawings/drawing11.xml"/>
  <Override ContentType="application/vnd.openxmlformats-officedocument.drawing+xml" PartName="/xl/drawings/drawing12.xml"/>
  <Override ContentType="application/vnd.openxmlformats-officedocument.drawing+xml" PartName="/xl/drawings/drawing13.xml"/>
  <Override ContentType="application/vnd.openxmlformats-officedocument.drawing+xml" PartName="/xl/drawings/drawing14.xml"/>
  <Override ContentType="application/vnd.openxmlformats-officedocument.drawing+xml" PartName="/xl/drawings/drawing15.xml"/>
  <Override ContentType="application/vnd.openxmlformats-officedocument.drawing+xml" PartName="/xl/drawings/drawing16.xml"/>
  <Override ContentType="application/vnd.openxmlformats-officedocument.drawing+xml" PartName="/xl/drawings/drawing17.xml"/>
  <Override ContentType="application/vnd.openxmlformats-officedocument.drawing+xml" PartName="/xl/drawings/drawing18.xml"/>
  <Override ContentType="application/vnd.openxmlformats-officedocument.drawing+xml" PartName="/xl/drawings/drawing19.xml"/>
  <Override ContentType="application/vnd.openxmlformats-officedocument.drawing+xml" PartName="/xl/drawings/drawing2.xml"/>
  <Override ContentType="application/vnd.openxmlformats-officedocument.drawing+xml" PartName="/xl/drawings/drawing20.xml"/>
  <Override ContentType="application/vnd.openxmlformats-officedocument.drawing+xml" PartName="/xl/drawings/drawing21.xml"/>
  <Override ContentType="application/vnd.openxmlformats-officedocument.drawing+xml" PartName="/xl/drawings/drawing3.xml"/>
  <Override ContentType="application/vnd.openxmlformats-officedocument.drawing+xml" PartName="/xl/drawings/drawing4.xml"/>
  <Override ContentType="application/vnd.openxmlformats-officedocument.drawing+xml" PartName="/xl/drawings/drawing5.xml"/>
  <Override ContentType="application/vnd.openxmlformats-officedocument.drawing+xml" PartName="/xl/drawings/drawing6.xml"/>
  <Override ContentType="application/vnd.openxmlformats-officedocument.drawing+xml" PartName="/xl/drawings/drawing7.xml"/>
  <Override ContentType="application/vnd.openxmlformats-officedocument.drawing+xml" PartName="/xl/drawings/drawing8.xml"/>
  <Override ContentType="application/vnd.openxmlformats-officedocument.drawing+xml" PartName="/xl/drawings/drawing9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no" ?>
<Relationships xmlns="http://schemas.openxmlformats.org/package/2006/relationships">
  <Relationship Id="rId3" Target="docProps/core.xml" Type="http://schemas.openxmlformats.org/package/2006/relationships/metadata/core-properties"/>
  <Relationship Id="rId2" Target="docProps/app.xml" Type="http://schemas.openxmlformats.org/officeDocument/2006/relationships/extended-properties"/>
  <Relationship Id="rId1" Target="xl/workbook.xml" Type="http://schemas.openxmlformats.org/officeDocument/2006/relationships/officeDocument"/>
</Relationships>

</file>

<file path=xl/workbook.xml><?xml version="1.0" encoding="utf-8"?>
<workboo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fileVersion appName="xl" lastEdited="4" lowestEdited="4" rupBuild="9302"/>
  <sheets>
    <sheet name="Ваша скидка" r:id="rId1" sheetId="1" state="visible"/>
    <sheet name="Анодировка " r:id="rId2" sheetId="2" state="visible"/>
    <sheet name="Декор " r:id="rId3" sheetId="3" state="visible"/>
    <sheet name="Узкие системы" r:id="rId4" sheetId="4" state="visible"/>
    <sheet name="Телескопическая система" r:id="rId5" sheetId="5" state="visible"/>
    <sheet name="Air | Air Soft" r:id="rId6" sheetId="6" state="visible"/>
    <sheet name=" OPK" r:id="rId7" sheetId="7" state="visible"/>
    <sheet name="T409 | T309 " r:id="rId8" sheetId="8" state="visible"/>
    <sheet name="Компланарная система" r:id="rId9" sheetId="9" state="visible"/>
    <sheet name="T902 | Раскладная система" r:id="rId10" sheetId="10" state="visible"/>
    <sheet name="Каркасная система" r:id="rId11" sheetId="11" state="visible"/>
    <sheet name="Стеллажная система" r:id="rId12" sheetId="12" state="visible"/>
    <sheet name="Кухонный профиль" r:id="rId13" sheetId="13" state="visible"/>
    <sheet name="Для светодиодной ленты" r:id="rId14" sheetId="14" state="visible"/>
    <sheet name="Световая полка" r:id="rId15" sheetId="15" state="visible"/>
    <sheet name="Фасадный профиль" r:id="rId16" sheetId="16" state="visible"/>
    <sheet name="Фурнитура" r:id="rId17" sheetId="17" state="visible"/>
    <sheet name="Рекламная продукция" r:id="rId18" sheetId="18" state="visible"/>
    <sheet name="Анодировка нарезка" r:id="rId19" sheetId="19" state="visible"/>
    <sheet name="Декор нарезка" r:id="rId20" sheetId="20" state="visible"/>
    <sheet name="Узкие системы нарезка" r:id="rId21" sheetId="21" state="visible"/>
  </sheets>
  <definedNames>
    <definedName hidden="false" name="курс_13">#REF!</definedName>
    <definedName hidden="false" name="курс1">'Анодировка '!$B$2</definedName>
    <definedName hidden="false" name="курс3">#REF!</definedName>
    <definedName hidden="false" name="курс_16">'Фасадный профиль'!$E$2</definedName>
    <definedName hidden="false" name="скидка_10">'T902 | Раскладная система'!$E$2</definedName>
    <definedName hidden="false" name="курсгс">'Стеллажная система'!$F$1</definedName>
    <definedName hidden="false" name="курс_2">'Декор '!$E$2</definedName>
    <definedName hidden="false" name="курс4">#REF!</definedName>
    <definedName hidden="false" name="курс45">#REF!</definedName>
    <definedName hidden="false" name="скидка_16">'Фасадный профиль'!$E$1</definedName>
    <definedName hidden="false" name="курс_5">'Узкие системы'!$E$2</definedName>
    <definedName hidden="false" name="курс_14">'Кухонный профиль'!$E$2</definedName>
    <definedName hidden="false" name="Курс">#REF!</definedName>
    <definedName hidden="false" name="скидкафасад">'Фасадный профиль'!$B$1</definedName>
    <definedName hidden="false" name="курс_1">'Анодировка '!$E$2</definedName>
    <definedName hidden="false" name="скидка3">#REF!</definedName>
    <definedName hidden="false" name="скидка_9">'Компланарная система'!$G$1</definedName>
    <definedName hidden="false" name="курс_9">'Компланарная система'!$G$2</definedName>
    <definedName hidden="false" name="скидка_6">'Air | Air Soft'!$E$1</definedName>
    <definedName hidden="false" name="скидкадекорпр">'Декор '!$B$1</definedName>
    <definedName hidden="false" name="скидкагс">#REF!</definedName>
    <definedName hidden="false" name="скидка_7">' OPK'!$E$1</definedName>
    <definedName hidden="false" name="скидка">'Анодировка '!$B$1</definedName>
    <definedName hidden="false" name="курскс">'Каркасная система'!$A$2</definedName>
    <definedName hidden="false" name="скидкаузк">'Узкие системы'!$B$1</definedName>
    <definedName hidden="false" name="скидка_1">'Анодировка '!$E$1</definedName>
    <definedName hidden="false" name="курс_15">'Световая полка'!$E$2</definedName>
    <definedName hidden="false" name="скидка12">#REF!</definedName>
    <definedName hidden="false" name="скидка_8">'T409 | T309 '!$E$1</definedName>
    <definedName hidden="false" name="скидка409">'T409 | T309 '!$B$1</definedName>
    <definedName hidden="false" name="скидка_фурнитура">#REF!</definedName>
    <definedName hidden="false" name="курс_4">#REF!</definedName>
    <definedName hidden="false" name="скидкаорк">' OPK'!$B$1</definedName>
    <definedName hidden="false" name="скидка_4">#REF!</definedName>
    <definedName hidden="false" name="курсфасадный">'Фасадный профиль'!$B$2</definedName>
    <definedName hidden="false" name="курс2">'Декор '!$B$2</definedName>
    <definedName hidden="false" name="скидкасвп">'Световая полка'!$B$1</definedName>
    <definedName hidden="false" name="скикда_10">'T902 | Раскладная система'!$E$1</definedName>
    <definedName hidden="false" name="курс_11">'Каркасная система'!$E$2</definedName>
    <definedName hidden="false" name="курс_7">' OPK'!$E$2</definedName>
    <definedName hidden="false" name="скидка_3">#REF!</definedName>
    <definedName hidden="false" name="скидкакух">'Кухонный профиль'!$B$1</definedName>
    <definedName hidden="false" name="курс_17">#REF!</definedName>
    <definedName hidden="false" name="скидкаф">#REF!</definedName>
    <definedName hidden="false" name="скидка_5">'Узкие системы'!$E$1</definedName>
    <definedName hidden="false" name="курс5">'Узкие системы'!$B$2</definedName>
    <definedName hidden="false" name="скидка_11">'Каркасная система'!$E$1</definedName>
    <definedName hidden="false" name="скидкастеллажная">#REF!</definedName>
    <definedName hidden="false" name="скидкадекорс">#REF!</definedName>
    <definedName hidden="false" name="курс902">'T902 | Раскладная система'!$B$2</definedName>
    <definedName hidden="false" name="курскух">'Кухонный профиль'!$B$2</definedName>
    <definedName hidden="false" name="скидка_14">'Кухонный профиль'!$E$1</definedName>
    <definedName hidden="false" name="курс7">' OPK'!$B$2</definedName>
    <definedName hidden="false" name="курс_6">'Air | Air Soft'!$E$2</definedName>
    <definedName hidden="false" name="курс_3">#REF!</definedName>
    <definedName hidden="false" name="курсстеллажная">#REF!</definedName>
    <definedName hidden="false" name="скидка_17">#REF!</definedName>
    <definedName hidden="false" name="курскух1">'Световая полка'!$B$2</definedName>
    <definedName hidden="false" name="скидка_13">#REF!</definedName>
    <definedName hidden="false" name="скидка_15">'Световая полка'!$E$1</definedName>
    <definedName hidden="false" name="курс8">'T409 | T309 '!$B$2</definedName>
    <definedName hidden="false" name="курс6">'Air | Air Soft'!$B$2</definedName>
    <definedName hidden="false" name="курс_8">'T409 | T309 '!$E$2</definedName>
    <definedName hidden="false" name="скидка_2">'Декор '!$E$1</definedName>
    <definedName hidden="false" name="скидка1">'Анодировка '!$B$1</definedName>
    <definedName hidden="false" name="скидка_12">#REF!</definedName>
    <definedName hidden="false" localSheetId="4" name="курс6">'Телескопическая система'!$B$2</definedName>
    <definedName hidden="false" localSheetId="4" name="скидка_6">'Телескопическая система'!$E$1</definedName>
    <definedName hidden="false" localSheetId="4" name="курс_6">'Телескопическая система'!$E$2</definedName>
    <definedName hidden="false" localSheetId="10" name="курс902">'Каркасная система'!$B$2</definedName>
    <definedName hidden="false" localSheetId="11" name="курс_9">'[1]Компланарная система'!$F$2</definedName>
    <definedName hidden="false" localSheetId="11" name="скидка_16">'[1]Фасадный профиль'!$E$1</definedName>
    <definedName hidden="false" localSheetId="11" name="скидка_15">'[1]Световая полка'!$E$1</definedName>
    <definedName hidden="false" localSheetId="11" name="курс_6">'[1]Air | Air Soft'!$E$2</definedName>
    <definedName hidden="false" localSheetId="11" name="скидка_7">'[1] OPK'!$E$1</definedName>
    <definedName hidden="false" localSheetId="11" name="курс_2">'[1]Декор ПРЕМИУМ'!$E$2</definedName>
    <definedName hidden="false" localSheetId="11" name="скидка_4">'[1]Декор СТАНДАРТ'!$E$1</definedName>
    <definedName hidden="false" localSheetId="11" name="скидка_2">'[1]Декор ПРЕМИУМ'!$E$1</definedName>
    <definedName hidden="false" localSheetId="11" name="курсстеллажная">#REF!</definedName>
    <definedName hidden="false" localSheetId="11" name="скидка_10">'[1]T902 | Раскладная система'!$E$2</definedName>
    <definedName hidden="false" localSheetId="11" name="курс_16">'[1]Фасадный профиль'!$E$2</definedName>
    <definedName hidden="false" localSheetId="11" name="курс_17">'[1]Фурнитура'!$G$2</definedName>
    <definedName hidden="false" localSheetId="11" name="курс_3">'[1]Анодировка СТАНДАРТ'!$E$2</definedName>
    <definedName hidden="false" localSheetId="11" name="курс_4">'[1]Декор СТАНДАРТ'!$E$2</definedName>
    <definedName hidden="false" localSheetId="11" name="скидка_12">#REF!</definedName>
    <definedName hidden="false" localSheetId="11" name="скидка_8">'[1]T409 | T309 '!$E$1</definedName>
    <definedName hidden="false" localSheetId="11" name="курс_1">'[1]Анодировка ПРЕМИУМ'!$E$2</definedName>
    <definedName hidden="false" localSheetId="11" name="скидка_9">'[1]Компланарная система'!$F$1</definedName>
    <definedName hidden="false" localSheetId="11" name="скикда_10">'[1]T902 | Раскладная система'!$E$1</definedName>
    <definedName hidden="false" localSheetId="11" name="скидка_3">'[1]Анодировка СТАНДАРТ'!$E$1</definedName>
    <definedName hidden="false" localSheetId="11" name="курс_8">'[1]T409 | T309 '!$E$2</definedName>
    <definedName hidden="false" localSheetId="11" name="курс_7">'[1] OPK'!$E$2</definedName>
    <definedName hidden="false" localSheetId="11" name="Курс">#REF!</definedName>
    <definedName hidden="false" localSheetId="11" name="скидка_5">'[1]Узкие системы'!$E$1</definedName>
    <definedName hidden="false" localSheetId="11" name="скидка_фурнитура">'Стеллажная система'!$B$2</definedName>
    <definedName hidden="false" localSheetId="11" name="курс_14">'[1]Кухонный профиль'!$E$2</definedName>
    <definedName hidden="false" localSheetId="11" name="курс_5">'[1]Узкие системы'!$E$2</definedName>
    <definedName hidden="false" localSheetId="11" name="курс_11">'[1]Каркасная система'!$E$2</definedName>
    <definedName hidden="false" localSheetId="11" name="скидка_6">'[1]Air | Air Soft'!$E$1</definedName>
    <definedName hidden="false" localSheetId="11" name="скидка_14">'[1]Кухонный профиль'!$E$1</definedName>
    <definedName hidden="false" localSheetId="11" name="курс_13">#REF!</definedName>
    <definedName hidden="false" localSheetId="11" name="скидкагс">'Стеллажная система'!$F$2</definedName>
    <definedName hidden="false" localSheetId="11" name="курс_15">'[1]Световая полка'!$E$2</definedName>
    <definedName hidden="false" localSheetId="11" name="скидка_1">'[1]Анодировка ПРЕМИУМ'!$E$1</definedName>
    <definedName hidden="false" localSheetId="11" name="скидка_13">#REF!</definedName>
    <definedName hidden="false" localSheetId="11" name="скидка_11">'[1]Каркасная система'!$E$1</definedName>
    <definedName hidden="false" localSheetId="11" name="скидка_17">'[1]Фурнитура'!$G$1</definedName>
    <definedName hidden="false" localSheetId="11" name="скидка12">#REF!</definedName>
    <definedName hidden="false" localSheetId="11" name="скидкастеллажная">'Стеллажная система'!$B$1</definedName>
    <definedName hidden="false" localSheetId="13" name="курс_13">'[2]Стеллажная система'!$E$2</definedName>
    <definedName hidden="false" localSheetId="13" name="курс_2">'[2]Декор ПРЕМИУМ'!$E$2</definedName>
    <definedName hidden="false" localSheetId="13" name="скидка_16">'[2]Фасадный профиль'!$E$1</definedName>
    <definedName hidden="false" localSheetId="13" name="скидка_13">'[2]Стеллажная система'!$J$1</definedName>
    <definedName hidden="false" localSheetId="13" name="Курс">#REF!</definedName>
    <definedName hidden="false" localSheetId="13" name="скидка_15">'Для светодиодной ленты'!$E$1</definedName>
    <definedName hidden="false" localSheetId="13" name="скидка_7">'[2] OPK'!$E$1</definedName>
    <definedName hidden="false" localSheetId="13" name="курсстеллажная">'[2]Стеллажная система'!$E$1</definedName>
    <definedName hidden="false" localSheetId="13" name="курс_16">'[2]Фасадный профиль'!$E$2</definedName>
    <definedName hidden="false" localSheetId="13" name="скидка_4">'[2]Декор СТАНДАРТ'!$E$1</definedName>
    <definedName hidden="false" localSheetId="13" name="курс_7">'[2] OPK'!$E$2</definedName>
    <definedName hidden="false" localSheetId="13" name="курс_17">'[2]Фурнитура'!$G$2</definedName>
    <definedName hidden="false" localSheetId="13" name="курс_1">'[2]Анодировка ПРЕМИУМ'!$E$2</definedName>
    <definedName hidden="false" localSheetId="13" name="скидка_3">'[2]Анодировка СТАНДАРТ'!$E$1</definedName>
    <definedName hidden="false" localSheetId="13" name="курс_3">'[2]Анодировка СТАНДАРТ'!$E$2</definedName>
    <definedName hidden="false" localSheetId="13" name="курс_4">'[2]Декор СТАНДАРТ'!$E$2</definedName>
    <definedName hidden="false" localSheetId="13" name="скидкасвп">'Для светодиодной ленты'!$B$1</definedName>
    <definedName hidden="false" localSheetId="13" name="скидка_6">'[2]Air | Air Soft'!$E$1</definedName>
    <definedName hidden="false" localSheetId="13" name="курс_9">'[2]Компланарная система'!$D$2</definedName>
    <definedName hidden="false" localSheetId="13" name="курс_8">'[2]T409 | T309 '!$E$2</definedName>
    <definedName hidden="false" localSheetId="13" name="скикда_10">'[2]T902 | Раскладная система'!$E$1</definedName>
    <definedName hidden="false" localSheetId="13" name="курс_11">'[2]Каркасная система'!$E$2</definedName>
    <definedName hidden="false" localSheetId="13" name="курс_14">'[2]Кухонный профиль'!$E$2</definedName>
    <definedName hidden="false" localSheetId="13" name="курскух1">'Для светодиодной ленты'!$B$2</definedName>
    <definedName hidden="false" localSheetId="13" name="скидка_2">'[2]Декор ПРЕМИУМ'!$E$1</definedName>
    <definedName hidden="false" localSheetId="13" name="скидка_9">'[2]Компланарная система'!$D$1</definedName>
    <definedName hidden="false" localSheetId="13" name="скидка_11">'[2]Каркасная система'!$E$1</definedName>
    <definedName hidden="false" localSheetId="13" name="скидка_5">'[2]Узкие системы'!$E$1</definedName>
    <definedName hidden="false" localSheetId="13" name="курс_15">'Для светодиодной ленты'!$E$2</definedName>
    <definedName hidden="false" localSheetId="13" name="курс_5">'[2]Узкие системы'!$E$2</definedName>
    <definedName hidden="false" localSheetId="13" name="скидка12">#REF!</definedName>
    <definedName hidden="false" localSheetId="13" name="курс_6">'[2]Air | Air Soft'!$E$2</definedName>
    <definedName hidden="false" localSheetId="13" name="скидка_14">'[2]Кухонный профиль'!$E$1</definedName>
    <definedName hidden="false" localSheetId="13" name="скидка_1">'[2]Анодировка ПРЕМИУМ'!$E$1</definedName>
    <definedName hidden="false" localSheetId="13" name="скидка_10">'[2]T902 | Раскладная система'!$E$2</definedName>
    <definedName hidden="false" localSheetId="13" name="скидка_8">'[2]T409 | T309 '!$E$1</definedName>
    <definedName hidden="false" localSheetId="13" name="скидка_17">'[2]Фурнитура'!$G$1</definedName>
    <definedName hidden="false" localSheetId="16" name="скидка_10">'[3]T902 | Раскладная система'!$E$2</definedName>
    <definedName hidden="false" localSheetId="16" name="курс_5">'[3]Узкие системы'!$E$2</definedName>
    <definedName hidden="false" localSheetId="16" name="скидка_7">'[3] OPK'!$E$1</definedName>
    <definedName hidden="false" localSheetId="16" name="курс_11">'[3]Каркасная система'!$E$2</definedName>
    <definedName hidden="false" localSheetId="16" name="скидка_4">'[3]Декор СТАНДАРТ'!$E$1</definedName>
    <definedName hidden="false" localSheetId="16" name="курс_2">'[3]Декор ПРЕМИУМ'!$E$2</definedName>
    <definedName hidden="false" localSheetId="16" name="скидкаф">'Фурнитура'!$B$1</definedName>
    <definedName hidden="false" localSheetId="16" name="скидка_3">'[3]Анодировка СТАНДАРТ'!$E$1</definedName>
    <definedName hidden="false" localSheetId="16" name="курс_16">'[3]Фасадный профиль'!$E$2</definedName>
    <definedName hidden="false" localSheetId="16" name="скидка_13">'[3]Стеллажная система'!$J$1</definedName>
    <definedName hidden="false" localSheetId="16" name="скидка_1">'[3]Анодировка ПРЕМИУМ'!$E$1</definedName>
    <definedName hidden="false" localSheetId="16" name="скидка_14">'[3]Кухонный профиль'!$E$1</definedName>
    <definedName hidden="false" localSheetId="16" name="скидка_9">'[3]Компланарная система'!$F$1</definedName>
    <definedName hidden="false" localSheetId="16" name="скикда_10">'[3]T902 | Раскладная система'!$E$1</definedName>
    <definedName hidden="false" localSheetId="16" name="курс_4">'[3]Декор СТАНДАРТ'!$E$2</definedName>
    <definedName hidden="false" localSheetId="16" name="скидка_17">'Фурнитура'!$G$1</definedName>
    <definedName hidden="false" localSheetId="16" name="курс_15">'[3]Световая полка'!$E$2</definedName>
    <definedName hidden="false" localSheetId="16" name="скидка_11">'[3]Каркасная система'!$E$1</definedName>
    <definedName hidden="false" localSheetId="16" name="скидка_8">'[3]T409 | T309 '!$E$1</definedName>
    <definedName hidden="false" localSheetId="16" name="скидка_15">'[3]Световая полка'!$E$1</definedName>
    <definedName hidden="false" localSheetId="16" name="курс_7">'[3] OPK'!$E$2</definedName>
    <definedName hidden="false" localSheetId="16" name="курс_6">'[3]Air | Air Soft'!$E$2</definedName>
    <definedName hidden="false" localSheetId="16" name="курсстеллажная">'[3]Стеллажная система'!$E$1</definedName>
    <definedName hidden="false" localSheetId="16" name="курс_14">'[3]Кухонный профиль'!$E$2</definedName>
    <definedName hidden="false" localSheetId="16" name="скидка_2">'[3]Декор ПРЕМИУМ'!$E$1</definedName>
    <definedName hidden="false" localSheetId="16" name="курс_13">'[3]Стеллажная система'!$E$2</definedName>
    <definedName hidden="false" localSheetId="16" name="курс_1">'[3]Анодировка ПРЕМИУМ'!$E$2</definedName>
    <definedName hidden="false" localSheetId="16" name="курс_3">'[3]Анодировка СТАНДАРТ'!$E$2</definedName>
    <definedName hidden="false" localSheetId="16" name="скидка_5">'[3]Узкие системы'!$E$1</definedName>
    <definedName hidden="false" localSheetId="16" name="скидка_16">'[3]Фасадный профиль'!$E$1</definedName>
    <definedName hidden="false" localSheetId="16" name="курс_8">'[3]T409 | T309 '!$E$2</definedName>
    <definedName hidden="false" localSheetId="16" name="курс_17">'Фурнитура'!$G$2</definedName>
    <definedName hidden="false" localSheetId="16" name="скидка_6">'[3]Air | Air Soft'!$E$1</definedName>
    <definedName hidden="false" localSheetId="16" name="скидка12">#REF!</definedName>
    <definedName hidden="false" localSheetId="16" name="курс_9">'[3]Компланарная система'!$F$2</definedName>
    <definedName hidden="false" localSheetId="18" name="скидка_1">'Анодировка нарезка'!$E$1</definedName>
    <definedName hidden="false" localSheetId="18" name="скидка1">'Анодировка нарезка'!$B$1</definedName>
    <definedName hidden="false" localSheetId="18" name="скидка">'Анодировка нарезка'!$B$1</definedName>
    <definedName hidden="false" localSheetId="18" name="курс_1">'Анодировка нарезка'!$E$2</definedName>
    <definedName hidden="false" localSheetId="18" name="курс1">'Анодировка нарезка'!$B$2</definedName>
    <definedName hidden="false" localSheetId="19" name="скидка_2">'Декор нарезка'!$E$1</definedName>
    <definedName hidden="false" localSheetId="19" name="курс2">'Декор нарезка'!$B$2</definedName>
    <definedName hidden="false" localSheetId="19" name="курс_2">'Декор нарезка'!$E$2</definedName>
    <definedName hidden="false" localSheetId="19" name="скидкадекорпр">'Декор нарезка'!$B$1</definedName>
    <definedName hidden="false" localSheetId="20" name="скидка_5">'Узкие системы нарезка'!$E$1</definedName>
    <definedName hidden="false" localSheetId="20" name="курс_5">'Узкие системы нарезка'!$E$2</definedName>
    <definedName hidden="false" localSheetId="20" name="курс5">'Узкие системы нарезка'!$B$2</definedName>
    <definedName hidden="false" localSheetId="20" name="скидкаузк">'Узкие системы нарезка'!$B$1</definedName>
  </definedNames>
</workbook>
</file>

<file path=xl/sharedStrings.xml><?xml version="1.0" encoding="utf-8"?>
<sst xmlns="http://schemas.openxmlformats.org/spreadsheetml/2006/main" xmlns:a="http://schemas.openxmlformats.org/drawingml/2006/main" xmlns:a15="http://schemas.microsoft.com/office/drawing/2012/main" xmlns:asvg="http://schemas.microsoft.com/office/drawing/2016/SVG/main" xmlns:c="http://schemas.openxmlformats.org/drawingml/2006/chart" xmlns:co="http://ncloudtech.com" xmlns:co-ooxml="http://ncloudtech.com/ooxml" xmlns:m="http://schemas.openxmlformats.org/officeDocument/2006/math" xmlns:mc="http://schemas.openxmlformats.org/markup-compatibility/2006" xmlns:o="urn:schemas-microsoft-com:office:office" xmlns:p="http://schemas.openxmlformats.org/presentationml/2006/main" xmlns:pic="http://schemas.openxmlformats.org/drawingml/2006/picture" xmlns:r="http://schemas.openxmlformats.org/officeDocument/2006/relationships" xmlns:s="http://schemas.openxmlformats.org/officeDocument/2006/sharedTypes" xmlns:sl="http://schemas.openxmlformats.org/schemaLibrary/2006/main" xmlns:v="urn:schemas-microsoft-com:vml" xmlns:w="http://schemas.openxmlformats.org/wordprocessingml/2006/main" xmlns:w10="urn:schemas-microsoft-com:office:word" xmlns:w14="http://schemas.microsoft.com/office/word/2010/wordml" xmlns:w15="http://schemas.microsoft.com/office/word/2012/wordml" xmlns:wp="http://schemas.openxmlformats.org/drawingml/2006/wordprocessingDrawing" xmlns:wpg="http://schemas.microsoft.com/office/word/2010/wordprocessingGroup" xmlns:wps="http://schemas.microsoft.com/office/word/2010/wordprocessingShape" xmlns:x="urn:schemas-microsoft-com:office:excel" xmlns:x14="http://schemas.microsoft.com/office/spreadsheetml/2009/9/main" xmlns:xdr="http://schemas.openxmlformats.org/drawingml/2006/spreadsheetDrawing" xmlns:xm="http://schemas.microsoft.com/office/excel/2006/main" mc:Ignorable="co co-ooxml w14 x14 w15">
  <si>
    <t>USD</t>
  </si>
  <si>
    <t>Курс в день выставления счета</t>
  </si>
  <si>
    <t>Скидка</t>
  </si>
  <si>
    <t>Нарезка</t>
  </si>
  <si>
    <t xml:space="preserve">Анодировка </t>
  </si>
  <si>
    <t xml:space="preserve">Декор </t>
  </si>
  <si>
    <t>Узкие системы</t>
  </si>
  <si>
    <t>Телескопическая система</t>
  </si>
  <si>
    <t>-</t>
  </si>
  <si>
    <t>Air/Air Soft</t>
  </si>
  <si>
    <t>OPK</t>
  </si>
  <si>
    <t>Т409/Т309</t>
  </si>
  <si>
    <t>Т902</t>
  </si>
  <si>
    <t>Раскладная система</t>
  </si>
  <si>
    <t>Каракасная система</t>
  </si>
  <si>
    <t xml:space="preserve">Стеллажная система </t>
  </si>
  <si>
    <t>Кухонный профиль</t>
  </si>
  <si>
    <t>Для светодиодной ленты</t>
  </si>
  <si>
    <t>Световая полка</t>
  </si>
  <si>
    <t>Фасадный профиль</t>
  </si>
  <si>
    <t>Фурнитура</t>
  </si>
  <si>
    <t>Курс</t>
  </si>
  <si>
    <t>Цвет</t>
  </si>
  <si>
    <t>Длина</t>
  </si>
  <si>
    <t>$</t>
  </si>
  <si>
    <t>Руб</t>
  </si>
  <si>
    <t>Цена</t>
  </si>
  <si>
    <t>Вертикальные профили</t>
  </si>
  <si>
    <t>MS 125C</t>
  </si>
  <si>
    <t>Профиль вертикальный асимметричный MS 125C</t>
  </si>
  <si>
    <t xml:space="preserve">Серебро </t>
  </si>
  <si>
    <t>А00</t>
  </si>
  <si>
    <t xml:space="preserve">Шампань </t>
  </si>
  <si>
    <t>А06</t>
  </si>
  <si>
    <t xml:space="preserve">Коньяк </t>
  </si>
  <si>
    <t>А07</t>
  </si>
  <si>
    <t xml:space="preserve">Графит </t>
  </si>
  <si>
    <t>А19</t>
  </si>
  <si>
    <t>Золото розовое</t>
  </si>
  <si>
    <t>А22</t>
  </si>
  <si>
    <t>MS 125V</t>
  </si>
  <si>
    <t>Профиль вертикальный асимметричный MS 125V</t>
  </si>
  <si>
    <t>MS 145</t>
  </si>
  <si>
    <t>Профиль вертикальный MS145</t>
  </si>
  <si>
    <t>Серебро</t>
  </si>
  <si>
    <t>Новинка!</t>
  </si>
  <si>
    <t>Шампань</t>
  </si>
  <si>
    <t>A06</t>
  </si>
  <si>
    <t>Комлектуется ворсом (включен в стоимость), используется с роликами 145R3+</t>
  </si>
  <si>
    <t>MS 110</t>
  </si>
  <si>
    <t>Профиль вертикальный симметричный MS 110</t>
  </si>
  <si>
    <t>MS 120</t>
  </si>
  <si>
    <t>Профиль вертикальный асимметричный MS 120</t>
  </si>
  <si>
    <t>MS 125</t>
  </si>
  <si>
    <t>Профиль вертикальный асимметричный MS 125</t>
  </si>
  <si>
    <t>MS 130</t>
  </si>
  <si>
    <t>Профиль вертикальный асимметричный MS 130</t>
  </si>
  <si>
    <t>MS 140</t>
  </si>
  <si>
    <t>Профиль вертикальный симметричный MS 140</t>
  </si>
  <si>
    <t>MS 155</t>
  </si>
  <si>
    <t>Профиль вертикальный симметричный MS 155</t>
  </si>
  <si>
    <t>MS 160</t>
  </si>
  <si>
    <t>Профиль вертикальный симметричный MS 160</t>
  </si>
  <si>
    <t>MS 170</t>
  </si>
  <si>
    <t>Профиль вертикальный симметричный MS 170</t>
  </si>
  <si>
    <t>MS 180</t>
  </si>
  <si>
    <t>Профиль вертикальный симметричный MS 180</t>
  </si>
  <si>
    <t>Горизонтальные профили</t>
  </si>
  <si>
    <t>MS 210C</t>
  </si>
  <si>
    <t>Профиль горизонтальный верхний MS 210C</t>
  </si>
  <si>
    <t>Также доступна длина 1,9, 2,9, 3,9 м</t>
  </si>
  <si>
    <t>Анодировка нарезка</t>
  </si>
  <si>
    <t>MS 220C</t>
  </si>
  <si>
    <t>Профиль горизонтальный нижний MS 220C</t>
  </si>
  <si>
    <t>MS 210</t>
  </si>
  <si>
    <t>Профиль горизонтальный верхний MS 210</t>
  </si>
  <si>
    <t>MS 220</t>
  </si>
  <si>
    <t>Профиль горизонтальный нижний MS 220</t>
  </si>
  <si>
    <t>MS 310C</t>
  </si>
  <si>
    <t>Направляющая верхняя MS 310C</t>
  </si>
  <si>
    <t>MS 310</t>
  </si>
  <si>
    <t>Направляющая верхняя MS 310</t>
  </si>
  <si>
    <t>MS 320C</t>
  </si>
  <si>
    <t>Направляющая нижняя MS 320C</t>
  </si>
  <si>
    <t>MS 320</t>
  </si>
  <si>
    <t>Направляющая верхняя MS 320</t>
  </si>
  <si>
    <t>MS 330</t>
  </si>
  <si>
    <t>Направляющая верхняя одинарная MS 330</t>
  </si>
  <si>
    <t>MS 340</t>
  </si>
  <si>
    <t>Направляющая нижняя одинарная MS 340</t>
  </si>
  <si>
    <t>MS 341</t>
  </si>
  <si>
    <t>Направляющая распашная MS 341</t>
  </si>
  <si>
    <t>MS 410A</t>
  </si>
  <si>
    <t>Профиль разделительный MS 410А</t>
  </si>
  <si>
    <t>MS 450</t>
  </si>
  <si>
    <t>Профиль разделительный MS 450</t>
  </si>
  <si>
    <t>MS 451</t>
  </si>
  <si>
    <t>Профиль разделительный широкий с крепежом MS 451</t>
  </si>
  <si>
    <t xml:space="preserve">Серебро глянец </t>
  </si>
  <si>
    <t>А02</t>
  </si>
  <si>
    <t xml:space="preserve">Шампань глянец </t>
  </si>
  <si>
    <t>А05</t>
  </si>
  <si>
    <t>Черный матовый</t>
  </si>
  <si>
    <t>А15</t>
  </si>
  <si>
    <t xml:space="preserve">Белый </t>
  </si>
  <si>
    <t>А16</t>
  </si>
  <si>
    <t>Бронза глянец</t>
  </si>
  <si>
    <t>А17</t>
  </si>
  <si>
    <t>Титан</t>
  </si>
  <si>
    <t>А18</t>
  </si>
  <si>
    <t xml:space="preserve">Золото розовое глянец </t>
  </si>
  <si>
    <t>А23</t>
  </si>
  <si>
    <t>Латунь</t>
  </si>
  <si>
    <t>А21</t>
  </si>
  <si>
    <t>Черный браш</t>
  </si>
  <si>
    <t>А25</t>
  </si>
  <si>
    <t xml:space="preserve">Серебро браш </t>
  </si>
  <si>
    <t>А29</t>
  </si>
  <si>
    <t xml:space="preserve">Золото браш / шампань браш </t>
  </si>
  <si>
    <t>А39/59</t>
  </si>
  <si>
    <t xml:space="preserve">Графит браш </t>
  </si>
  <si>
    <t>А49</t>
  </si>
  <si>
    <t xml:space="preserve">Древесные </t>
  </si>
  <si>
    <t>А31, 50, 51, 52, 60</t>
  </si>
  <si>
    <t xml:space="preserve">Древесные глянцевые </t>
  </si>
  <si>
    <t>А36, 53</t>
  </si>
  <si>
    <t>Венге табако</t>
  </si>
  <si>
    <t>А51</t>
  </si>
  <si>
    <t>Венге глянец</t>
  </si>
  <si>
    <t>А36</t>
  </si>
  <si>
    <t xml:space="preserve">Белый матовый </t>
  </si>
  <si>
    <t>Р11</t>
  </si>
  <si>
    <t xml:space="preserve">MS 110 </t>
  </si>
  <si>
    <t>Венге</t>
  </si>
  <si>
    <t>А31</t>
  </si>
  <si>
    <t>Серебряное дерево</t>
  </si>
  <si>
    <t>А53</t>
  </si>
  <si>
    <t>А31, 51</t>
  </si>
  <si>
    <t>А36, 43, 53</t>
  </si>
  <si>
    <t xml:space="preserve">Черный браш </t>
  </si>
  <si>
    <t xml:space="preserve">Дуб дымчатый </t>
  </si>
  <si>
    <t>А60</t>
  </si>
  <si>
    <t>А50, 51</t>
  </si>
  <si>
    <t>А31, 50, 51, 52</t>
  </si>
  <si>
    <t>Белый матовый</t>
  </si>
  <si>
    <t>Декор нарезка</t>
  </si>
  <si>
    <t>Профиль горизонтальный нижний MS 210C</t>
  </si>
  <si>
    <t>А39, 59</t>
  </si>
  <si>
    <t>А36, 43</t>
  </si>
  <si>
    <t>Бордо</t>
  </si>
  <si>
    <t>Р14</t>
  </si>
  <si>
    <t>Направляющая нижняя MS 320</t>
  </si>
  <si>
    <t>Шампань браш</t>
  </si>
  <si>
    <t>А59</t>
  </si>
  <si>
    <t>Дуб молочный</t>
  </si>
  <si>
    <t>А50</t>
  </si>
  <si>
    <t xml:space="preserve">Латунь </t>
  </si>
  <si>
    <t>MS 410C</t>
  </si>
  <si>
    <t>Профиль разделительный MS 410С</t>
  </si>
  <si>
    <t>Золото браш</t>
  </si>
  <si>
    <t>А39</t>
  </si>
  <si>
    <t xml:space="preserve">А53 </t>
  </si>
  <si>
    <t>Ясень шимо</t>
  </si>
  <si>
    <t>А52</t>
  </si>
  <si>
    <t>Белый глянец</t>
  </si>
  <si>
    <t>MS 161</t>
  </si>
  <si>
    <t>Профиль вертикальный MS 161</t>
  </si>
  <si>
    <t>Белый</t>
  </si>
  <si>
    <t>Графит</t>
  </si>
  <si>
    <t>Серебро браш</t>
  </si>
  <si>
    <t>MS 162</t>
  </si>
  <si>
    <t>Профиль вертикальный MS 162</t>
  </si>
  <si>
    <t>MS 163</t>
  </si>
  <si>
    <t>Профиль вертикальный MS 163</t>
  </si>
  <si>
    <t>MS 164</t>
  </si>
  <si>
    <t>Профиль вертикальный MS 164</t>
  </si>
  <si>
    <t>MS 213</t>
  </si>
  <si>
    <t>Профиль горизонтальный верхний MS 213</t>
  </si>
  <si>
    <t>Узкие нарезка</t>
  </si>
  <si>
    <t>MS 215</t>
  </si>
  <si>
    <t>Профиль горизонтальный верхний MS 215</t>
  </si>
  <si>
    <t>MS 223</t>
  </si>
  <si>
    <t>Профиль горизонтальный нижний MS 223</t>
  </si>
  <si>
    <t>MS 225</t>
  </si>
  <si>
    <t>Профиль горизонтальный нижний MS 225</t>
  </si>
  <si>
    <t>MS 413</t>
  </si>
  <si>
    <t>Профиль разделительный MS 413</t>
  </si>
  <si>
    <t>MS 415</t>
  </si>
  <si>
    <t>Профиль разделительный MS 415</t>
  </si>
  <si>
    <t>TS101</t>
  </si>
  <si>
    <t>Профиль вертикальный TS 101</t>
  </si>
  <si>
    <t>Черный А26</t>
  </si>
  <si>
    <t>TS102</t>
  </si>
  <si>
    <t>Профиль горизонтальный TS 102</t>
  </si>
  <si>
    <t>TS103</t>
  </si>
  <si>
    <t>Направляющая TS 103</t>
  </si>
  <si>
    <t>TS104</t>
  </si>
  <si>
    <t>Накладка TS 104</t>
  </si>
  <si>
    <t>TS105</t>
  </si>
  <si>
    <t>Профиль разделительный TS 105</t>
  </si>
  <si>
    <t>Телескопическая система (2+1) - комплект фурнитуры</t>
  </si>
  <si>
    <t>Телескопическая система (3+1) - комплект фурнитуры</t>
  </si>
  <si>
    <t>Комлект для фиксированной двери для ТС</t>
  </si>
  <si>
    <t>Комлект для деревянной двери для ТС</t>
  </si>
  <si>
    <t>Уголок сборочный алюминиевый для ТС</t>
  </si>
  <si>
    <t>Уплотнитель КУПЕ 10/4 (100)</t>
  </si>
  <si>
    <t>Cистемы межкомнатных перегородок</t>
  </si>
  <si>
    <t>Подвесная система AIR</t>
  </si>
  <si>
    <t>MS 181</t>
  </si>
  <si>
    <t>Профиль накладка для подвесной системы MS 181 AIR</t>
  </si>
  <si>
    <t>Серебро A00</t>
  </si>
  <si>
    <t>MS 182</t>
  </si>
  <si>
    <t>Направляющая для подвесной системы MS182 AIR</t>
  </si>
  <si>
    <t>СереброA00</t>
  </si>
  <si>
    <t>AIR03</t>
  </si>
  <si>
    <t>Комплект фурнитуры для подвесной системы AIR03</t>
  </si>
  <si>
    <t>Комплект</t>
  </si>
  <si>
    <t>Подвесная система с доводчиком AIR SOFT</t>
  </si>
  <si>
    <t>MS 183</t>
  </si>
  <si>
    <t>Профиль накладка для подвесной системы MS183 AIR SOFT</t>
  </si>
  <si>
    <t>Черный А15</t>
  </si>
  <si>
    <t>MS 184</t>
  </si>
  <si>
    <t>Направляющая для подвесной системы MS184 AIR SOFT</t>
  </si>
  <si>
    <t>MS 185</t>
  </si>
  <si>
    <t>Профиль врезной для подвесной системы MS185 AIR</t>
  </si>
  <si>
    <t xml:space="preserve"> </t>
  </si>
  <si>
    <t>Комплект фурнитуры для подвесной системы с доводчиком AIR SOFT c доводчиком</t>
  </si>
  <si>
    <t>Комплект AIR SOFT для деревянных межкомнатных дверей (адаптеры в комплекте)</t>
  </si>
  <si>
    <t>Уголок для крепления AIR SOFT к стене</t>
  </si>
  <si>
    <t>1 шт</t>
  </si>
  <si>
    <t>Подвесная система MODUS OPK</t>
  </si>
  <si>
    <t>MODUS OPK 2D</t>
  </si>
  <si>
    <t>Комплект роликов MODUS OPK 2D</t>
  </si>
  <si>
    <t>MODUS OPK 3D</t>
  </si>
  <si>
    <t>Комплект роликов с демпфером MODUS OPK 3D</t>
  </si>
  <si>
    <t>Доводчик</t>
  </si>
  <si>
    <t>Центральный доводчик</t>
  </si>
  <si>
    <t>Профиль</t>
  </si>
  <si>
    <t>MODUS S60</t>
  </si>
  <si>
    <t>MODUS S60 OPK Профиль вертикальный внешний</t>
  </si>
  <si>
    <t>A00</t>
  </si>
  <si>
    <t>MODUS S61</t>
  </si>
  <si>
    <t>MODUS S61 OPK Профиль вертикальный внутренний</t>
  </si>
  <si>
    <t>MODUS S62</t>
  </si>
  <si>
    <t>MODUS S62 OPK Направляющая верхняя</t>
  </si>
  <si>
    <t>MODUS S63</t>
  </si>
  <si>
    <t>MODUS S63 OPK Направляющая нижняя</t>
  </si>
  <si>
    <t>MODUS S64</t>
  </si>
  <si>
    <t>MODUS S64 OPK Накладка для верхней направляющей</t>
  </si>
  <si>
    <t>MODUS S65</t>
  </si>
  <si>
    <t>MODUS S65 OPK Профиль вертикальный внутренний</t>
  </si>
  <si>
    <t>MODUS S66</t>
  </si>
  <si>
    <t>MODUS S66 OPK Профиль горизонтальный верхний/нижний</t>
  </si>
  <si>
    <t>Раздвижная система Т409</t>
  </si>
  <si>
    <t>Ролики для MODUS T409</t>
  </si>
  <si>
    <t>Комплект фурнитуры к системе MODUS T409 (на две двери)</t>
  </si>
  <si>
    <t>MODUS S50 T409</t>
  </si>
  <si>
    <t xml:space="preserve">MODUS S50 T409 Профиль вертикальный </t>
  </si>
  <si>
    <t>MODUS S51 T409</t>
  </si>
  <si>
    <t>MODUS S51 T409 Профиль горизонтальный</t>
  </si>
  <si>
    <t>MODUS S52 T409</t>
  </si>
  <si>
    <t>MODUS S52 T409 Направляющая верхняя</t>
  </si>
  <si>
    <t>MODUS S53 T409</t>
  </si>
  <si>
    <t>MODUS S53 T409 Направляющая нижняя</t>
  </si>
  <si>
    <t>MODUS S54 T409</t>
  </si>
  <si>
    <t>MODUS S54 T409 Заглушка для нижней направляющей</t>
  </si>
  <si>
    <t>Раздвижная система Т309</t>
  </si>
  <si>
    <t>Т309</t>
  </si>
  <si>
    <t>Комплект фурнитуры к системе MODUS T309 (на две двери)</t>
  </si>
  <si>
    <t>А23-35Р</t>
  </si>
  <si>
    <t>MODUS S30 Направляющая врезная верх/низ</t>
  </si>
  <si>
    <t>Черный</t>
  </si>
  <si>
    <t>А26</t>
  </si>
  <si>
    <t xml:space="preserve">Компланарная система </t>
  </si>
  <si>
    <t>Компланарная система MODUS - комплект фурнитуры для двух дверей и направляющая 2,78 м</t>
  </si>
  <si>
    <t>1 комплект</t>
  </si>
  <si>
    <t>Розничная цена</t>
  </si>
  <si>
    <t>Оптовая цена</t>
  </si>
  <si>
    <t>Складная-сдвижная система T902</t>
  </si>
  <si>
    <t>T902</t>
  </si>
  <si>
    <t>Комплект фурнитуры к системе MODUS T902</t>
  </si>
  <si>
    <t>1 комплект (для одной складной двери)</t>
  </si>
  <si>
    <t>Комплект петель к системе MODUS T902</t>
  </si>
  <si>
    <t>MT902N</t>
  </si>
  <si>
    <t xml:space="preserve"> Направляющая низ 5,0 м</t>
  </si>
  <si>
    <t>Также доступна длина 2,5</t>
  </si>
  <si>
    <t>MT902V</t>
  </si>
  <si>
    <t xml:space="preserve"> Направляющая верх 5,0 м</t>
  </si>
  <si>
    <t>Раскладная система MODUS</t>
  </si>
  <si>
    <t>Каркасная система</t>
  </si>
  <si>
    <t>KS1</t>
  </si>
  <si>
    <t>Профиль для каркасной системы KS 1, черный</t>
  </si>
  <si>
    <t>KS2/N</t>
  </si>
  <si>
    <t>Профиль для каркасной системы под ДСП/стекло KS2/N,  черный</t>
  </si>
  <si>
    <t>2L</t>
  </si>
  <si>
    <t>Уголок соединительный для каркасной системы 2L (KS)</t>
  </si>
  <si>
    <t>3L</t>
  </si>
  <si>
    <t>Уголок соединительный для каркасной системы 3L (KS)</t>
  </si>
  <si>
    <t>4L</t>
  </si>
  <si>
    <t>Уголок соединительный для каркасной системы 4L (KS)</t>
  </si>
  <si>
    <t>5L</t>
  </si>
  <si>
    <t>Уголок соединительный для каркасной системы 5L (KS)</t>
  </si>
  <si>
    <t>Уплотнитель под стекло для профиля KS2/N, 3м</t>
  </si>
  <si>
    <t>3 м</t>
  </si>
  <si>
    <t>Заглушка KS</t>
  </si>
  <si>
    <t>Полкодержатель KS</t>
  </si>
  <si>
    <t>PA02</t>
  </si>
  <si>
    <t>Профиль опорный PA02</t>
  </si>
  <si>
    <t>TR01</t>
  </si>
  <si>
    <t>Штанга овальная TR01</t>
  </si>
  <si>
    <t>TP</t>
  </si>
  <si>
    <t>Штанга для вешалок прямоугольная TP</t>
  </si>
  <si>
    <t>TPL</t>
  </si>
  <si>
    <t>Штанга для вешалок прямоугольная с пазом под подсветку TPL</t>
  </si>
  <si>
    <t>Рассеиватель для РА02</t>
  </si>
  <si>
    <t>Рассеиватель для TPL</t>
  </si>
  <si>
    <t>Уплотнитель для TP, TPL</t>
  </si>
  <si>
    <t>Бежевый</t>
  </si>
  <si>
    <t>RT</t>
  </si>
  <si>
    <t>Ручка мебельная RT</t>
  </si>
  <si>
    <t>446 мм</t>
  </si>
  <si>
    <t>596 мм</t>
  </si>
  <si>
    <t>996 мм</t>
  </si>
  <si>
    <t>D20</t>
  </si>
  <si>
    <t>Штангодержатель D20</t>
  </si>
  <si>
    <t>DT01</t>
  </si>
  <si>
    <t>Штангодержатель DT01</t>
  </si>
  <si>
    <t>DT02</t>
  </si>
  <si>
    <t>Штангодержатель DT02</t>
  </si>
  <si>
    <t>UPA</t>
  </si>
  <si>
    <t>Угловой элемент закладной UPA (+винты 4*8)</t>
  </si>
  <si>
    <t>ZK01</t>
  </si>
  <si>
    <t>Закладное крепление ZK01</t>
  </si>
  <si>
    <t>ZK03</t>
  </si>
  <si>
    <t>Закладное крепление ZK03</t>
  </si>
  <si>
    <t>ZK05</t>
  </si>
  <si>
    <t>Закладное крепление ZK05</t>
  </si>
  <si>
    <t>K046</t>
  </si>
  <si>
    <t>Крепление для ящиков  K046</t>
  </si>
  <si>
    <t>KPP01</t>
  </si>
  <si>
    <t>Крепление пол-потолок  KPP01</t>
  </si>
  <si>
    <t>KPP02</t>
  </si>
  <si>
    <t>Крепление пол-потолок  KPP02</t>
  </si>
  <si>
    <t>KPP03</t>
  </si>
  <si>
    <t xml:space="preserve">Крепление пол-потолок  KPP03 </t>
  </si>
  <si>
    <t>PDS</t>
  </si>
  <si>
    <t>Полкодержатель для полок из стекла  PDS</t>
  </si>
  <si>
    <t>PDD</t>
  </si>
  <si>
    <t>Полкодержатель горизонтальный  PDD</t>
  </si>
  <si>
    <t>PDN</t>
  </si>
  <si>
    <t>Комплект полкодержателей фиксированных для наклонных полок PDN</t>
  </si>
  <si>
    <t xml:space="preserve">Винты 5*8 </t>
  </si>
  <si>
    <t xml:space="preserve">Винты 5*10 </t>
  </si>
  <si>
    <t>Винты 5*12</t>
  </si>
  <si>
    <t xml:space="preserve">Скидка </t>
  </si>
  <si>
    <t>Профиль для кухонных баз</t>
  </si>
  <si>
    <t>КВ81</t>
  </si>
  <si>
    <t>Профиль "C" вертикальный КВ81</t>
  </si>
  <si>
    <t>4 м</t>
  </si>
  <si>
    <t>Инокс</t>
  </si>
  <si>
    <t>А04</t>
  </si>
  <si>
    <t>5 м</t>
  </si>
  <si>
    <t>КВ82</t>
  </si>
  <si>
    <t>Профиль "L" вертикальный КВ82</t>
  </si>
  <si>
    <t>КВ91</t>
  </si>
  <si>
    <t>Профиль "C" средний для нижних баз L=4000 KB91</t>
  </si>
  <si>
    <t>КВ92</t>
  </si>
  <si>
    <t>Профиль "L" верхний для нижних баз L=4000 KB92</t>
  </si>
  <si>
    <t>КВ93</t>
  </si>
  <si>
    <t>Профиль-ручка врезная для верхних баз KB93</t>
  </si>
  <si>
    <t>КВ94</t>
  </si>
  <si>
    <t>Профиль врезной под светодиодную ленту KB 94</t>
  </si>
  <si>
    <t>КВ97</t>
  </si>
  <si>
    <t>Профиль врезной одностронний под светодиодную ленту KB 97</t>
  </si>
  <si>
    <t xml:space="preserve">Заглушки внутренние/внешние к профилю L/С (левая/правая) </t>
  </si>
  <si>
    <t>1 комплект (левая/ правая)</t>
  </si>
  <si>
    <t xml:space="preserve">Уголок внутренний/внешний к профилю L/C </t>
  </si>
  <si>
    <t>Комплект креплений для L и C-образных горизонтальных профилей</t>
  </si>
  <si>
    <t>Рассеиватель для профиль-ручки врезной КВ-94 (для профиля длиной 4 м необходимо 4 шт)</t>
  </si>
  <si>
    <t>2 м</t>
  </si>
  <si>
    <t>Рассеиватель для профилей КВ95, 96, L=4000</t>
  </si>
  <si>
    <t>Комплект заглушек для КВ95/96 (левая/правая) А00/25</t>
  </si>
  <si>
    <t>Уголок внутренний/внешний для КВ95/96 А00/25</t>
  </si>
  <si>
    <t>Врезной профиль TW</t>
  </si>
  <si>
    <t>TW4</t>
  </si>
  <si>
    <t>Фасадный профиль TW 4</t>
  </si>
  <si>
    <t>TW5</t>
  </si>
  <si>
    <t>Фасадный профиль TW 5</t>
  </si>
  <si>
    <t>TW7</t>
  </si>
  <si>
    <t>Фасадный профиль TW 7</t>
  </si>
  <si>
    <t>TW8</t>
  </si>
  <si>
    <t>Фасадный профиль TW 8</t>
  </si>
  <si>
    <t>TW9</t>
  </si>
  <si>
    <t>Фасадный профиль TW 9</t>
  </si>
  <si>
    <t>Цоколи</t>
  </si>
  <si>
    <t>Цоколь 100</t>
  </si>
  <si>
    <t>Цоколь 150</t>
  </si>
  <si>
    <t>Угловой элемент</t>
  </si>
  <si>
    <t>Профиль для светодиодной ленты</t>
  </si>
  <si>
    <t>LD01</t>
  </si>
  <si>
    <t>Профиль врезной для светодиодной ленты LD01</t>
  </si>
  <si>
    <t>Рассеиватель для профиля LD01</t>
  </si>
  <si>
    <t xml:space="preserve"> 3 м</t>
  </si>
  <si>
    <t>LD02</t>
  </si>
  <si>
    <t>Профиль врезной для светодиодной ленты LD02</t>
  </si>
  <si>
    <t>Рассеиватель для профиля LD02</t>
  </si>
  <si>
    <t>LD03</t>
  </si>
  <si>
    <t>Профиль врезной для светодиодной ленты LD03</t>
  </si>
  <si>
    <t>Рассеиватель для профиля LD03</t>
  </si>
  <si>
    <t>LD04</t>
  </si>
  <si>
    <t>Профиль  для светодиодной ленты LD04</t>
  </si>
  <si>
    <t>Рассеиватель для профиля LD04</t>
  </si>
  <si>
    <t>LD05</t>
  </si>
  <si>
    <t>Профиль  для светодиодной ленты LD05</t>
  </si>
  <si>
    <t>Рассеиватель для профиля LD05</t>
  </si>
  <si>
    <t>Профиль для световой полки</t>
  </si>
  <si>
    <t>LT20</t>
  </si>
  <si>
    <t>Профиль для световой полки LT20</t>
  </si>
  <si>
    <t>LT30</t>
  </si>
  <si>
    <t>Профиль для световой полки LT30</t>
  </si>
  <si>
    <t>LT31</t>
  </si>
  <si>
    <t>Профиль для световой полки LT31</t>
  </si>
  <si>
    <t>U1 LT</t>
  </si>
  <si>
    <t>Уголок U1  для профилей LT 30, 31</t>
  </si>
  <si>
    <t>U2 LT</t>
  </si>
  <si>
    <t>Уголок U2 для профиля LT20</t>
  </si>
  <si>
    <t>Уплотнитель под стекло LT30/31</t>
  </si>
  <si>
    <t>Рассеиватель LT31</t>
  </si>
  <si>
    <t>Серия MF</t>
  </si>
  <si>
    <t>MF20</t>
  </si>
  <si>
    <t>Профиль основной MF 20</t>
  </si>
  <si>
    <t xml:space="preserve">Титан </t>
  </si>
  <si>
    <t>MF21</t>
  </si>
  <si>
    <t>Профиль-ручка MF 21</t>
  </si>
  <si>
    <t>MF30</t>
  </si>
  <si>
    <t>Профиль основной MF 30</t>
  </si>
  <si>
    <t>MF31</t>
  </si>
  <si>
    <t>Профиль-ручка MF 31</t>
  </si>
  <si>
    <t xml:space="preserve">Уголок MF30 </t>
  </si>
  <si>
    <t xml:space="preserve">Комплект уголков MF20 </t>
  </si>
  <si>
    <t>2 левых+2 правых</t>
  </si>
  <si>
    <t>Серия MZ</t>
  </si>
  <si>
    <t>MZ01</t>
  </si>
  <si>
    <t>Профиль фасадный MZ 01</t>
  </si>
  <si>
    <t>A18</t>
  </si>
  <si>
    <t>A25</t>
  </si>
  <si>
    <t>MZ02</t>
  </si>
  <si>
    <t>Профиль фасадный MZ 02</t>
  </si>
  <si>
    <t>MZ03</t>
  </si>
  <si>
    <t>Профиль фасадный MZ 03</t>
  </si>
  <si>
    <t>MZ04</t>
  </si>
  <si>
    <t>Профиль фасадный MZ 04</t>
  </si>
  <si>
    <t>MZ05</t>
  </si>
  <si>
    <t>Профиль фасадный MZ 05</t>
  </si>
  <si>
    <t>MZ07</t>
  </si>
  <si>
    <t>Профиль фасадный MZ 07</t>
  </si>
  <si>
    <t>MZ09</t>
  </si>
  <si>
    <t>Профиль фасадный MZ 09</t>
  </si>
  <si>
    <t>MZ10</t>
  </si>
  <si>
    <t>Профиль фасадный MZ 10</t>
  </si>
  <si>
    <t>MZ12</t>
  </si>
  <si>
    <t>Профиль фасадный MZ 12</t>
  </si>
  <si>
    <t>MZ13</t>
  </si>
  <si>
    <t>Профиль фасадный MZ 13</t>
  </si>
  <si>
    <t xml:space="preserve">Инокс </t>
  </si>
  <si>
    <t>MZ17</t>
  </si>
  <si>
    <t>Профиль фасадный MZ 17</t>
  </si>
  <si>
    <t>MZ19</t>
  </si>
  <si>
    <t>Профиль фасадный MZ 19</t>
  </si>
  <si>
    <t>MZ20</t>
  </si>
  <si>
    <t>Профиль фасадный MZ 20</t>
  </si>
  <si>
    <t>Серия С</t>
  </si>
  <si>
    <t>С18-02</t>
  </si>
  <si>
    <t>Фасадный профиль С18-02</t>
  </si>
  <si>
    <t>Серия Т</t>
  </si>
  <si>
    <t>Т16-02</t>
  </si>
  <si>
    <t>Профиль фасадный Т16-02</t>
  </si>
  <si>
    <t>Т18-02</t>
  </si>
  <si>
    <t>Профиль фасадный Т18- 02</t>
  </si>
  <si>
    <t>Коньяк</t>
  </si>
  <si>
    <t>Т18-03</t>
  </si>
  <si>
    <t>Профиль фасадный Т18- 03</t>
  </si>
  <si>
    <t>Фурнитура для шкафов-купе</t>
  </si>
  <si>
    <t>Выпрямители</t>
  </si>
  <si>
    <t>Стяжка-выпрямитель М1</t>
  </si>
  <si>
    <t>для одной двери</t>
  </si>
  <si>
    <t>Выпрямитель для фасадов врезной MODUS (М2)</t>
  </si>
  <si>
    <t>Стяжка-выпрямитель М3 (накладной)</t>
  </si>
  <si>
    <t>Ролики</t>
  </si>
  <si>
    <t>Симметричные</t>
  </si>
  <si>
    <t>Комплект роликов 110 R2</t>
  </si>
  <si>
    <t>Комплект роликов 110 R3+</t>
  </si>
  <si>
    <t>Комплект роликов 110 R4</t>
  </si>
  <si>
    <t>Асимметричные</t>
  </si>
  <si>
    <t>Комплект роликов  120 R2</t>
  </si>
  <si>
    <t>Комплект роликов   120 R3+</t>
  </si>
  <si>
    <t>Комплект роликов   120 R4</t>
  </si>
  <si>
    <t>Комплект роликов (145) R3+</t>
  </si>
  <si>
    <t xml:space="preserve">Комплект роликов для тяжелых дверей </t>
  </si>
  <si>
    <t>Для узких систем</t>
  </si>
  <si>
    <t>Комплект роликов ( 161/162/163) R3+</t>
  </si>
  <si>
    <t>Комплект роликов ( 161/162/163) R4</t>
  </si>
  <si>
    <t>Доводчики</t>
  </si>
  <si>
    <t xml:space="preserve">Система мягкого закрывания MODUS D1 </t>
  </si>
  <si>
    <t>для одной или двух дверей</t>
  </si>
  <si>
    <t xml:space="preserve">Система мягкого закрывания MODUS D2 </t>
  </si>
  <si>
    <t>Система мягкого закрывания MODUS D3 (двустронний доводчик)</t>
  </si>
  <si>
    <t xml:space="preserve">Система мягкого закрывания MODUS D4 </t>
  </si>
  <si>
    <t>для трех дверей</t>
  </si>
  <si>
    <t>Ручка-наклейка Серебро А00</t>
  </si>
  <si>
    <t>Ручка-наклейка Черный А26</t>
  </si>
  <si>
    <t>Ручка мебельная RT450, Серебро</t>
  </si>
  <si>
    <t>Ручка мебельная RT450, Черный</t>
  </si>
  <si>
    <t>Ручка мебельная RT450, Латунь</t>
  </si>
  <si>
    <t>Ручка мебельная RT600, Черный</t>
  </si>
  <si>
    <t>Ручка мебельная RT600, Латунь</t>
  </si>
  <si>
    <t>Ручка мебельная RT1000, Черный</t>
  </si>
  <si>
    <t>Ручка мебельная RT1000, Латунь</t>
  </si>
  <si>
    <t>Стопор верхний прозрачный</t>
  </si>
  <si>
    <t>Стопор верхний серый</t>
  </si>
  <si>
    <t>Стопор нижний</t>
  </si>
  <si>
    <t>Уплотнитель</t>
  </si>
  <si>
    <t>Уплотнитель (415,413)</t>
  </si>
  <si>
    <t>1 м.п.</t>
  </si>
  <si>
    <t>Уплотнитель РАУМ (100)</t>
  </si>
  <si>
    <t>Уплотнитель РАУМ (100) Черный</t>
  </si>
  <si>
    <t>Уплотнитель ДСП (100)</t>
  </si>
  <si>
    <t>Уплотнитель для штанги TR04</t>
  </si>
  <si>
    <t>Уплотнитель для штанги TR04 черный</t>
  </si>
  <si>
    <r>
      <t xml:space="preserve">Упл. щеточный SM7х6мм-4P 325мп </t>
    </r>
    <r>
      <rPr>
        <b val="true"/>
        <color theme="1" tint="0"/>
        <sz val="12"/>
        <scheme val="minor"/>
      </rPr>
      <t>бежевый</t>
    </r>
  </si>
  <si>
    <r>
      <t xml:space="preserve">Упл. щеточный SM7х6мм-4P 325мп </t>
    </r>
    <r>
      <rPr>
        <b val="true"/>
        <color theme="1" tint="0"/>
        <sz val="12"/>
        <scheme val="minor"/>
      </rPr>
      <t>белый</t>
    </r>
  </si>
  <si>
    <r>
      <t xml:space="preserve">Упл. щеточный SM7х6мм-4P 325мп </t>
    </r>
    <r>
      <rPr>
        <b val="true"/>
        <color theme="1" tint="0"/>
        <sz val="12"/>
        <scheme val="minor"/>
      </rPr>
      <t>желтый</t>
    </r>
  </si>
  <si>
    <r>
      <t xml:space="preserve">Упл. щеточный SM7х6мм-4P 325мп </t>
    </r>
    <r>
      <rPr>
        <b val="true"/>
        <color theme="1" tint="0"/>
        <sz val="12"/>
        <scheme val="minor"/>
      </rPr>
      <t>серый</t>
    </r>
  </si>
  <si>
    <r>
      <t xml:space="preserve">Упл. щеточный SM7х6мм-4P 325мп </t>
    </r>
    <r>
      <rPr>
        <b val="true"/>
        <color theme="1" tint="0"/>
        <sz val="12"/>
        <scheme val="minor"/>
      </rPr>
      <t>средне-коричневый</t>
    </r>
  </si>
  <si>
    <r>
      <t xml:space="preserve">Упл. щеточный SM7х6мм-4P 325мп </t>
    </r>
    <r>
      <rPr>
        <b val="true"/>
        <color theme="1" tint="0"/>
        <sz val="12"/>
        <scheme val="minor"/>
      </rPr>
      <t>темно-коричневый</t>
    </r>
  </si>
  <si>
    <r>
      <t xml:space="preserve">Упл. щеточный SM7х6мм-4P 325мп </t>
    </r>
    <r>
      <rPr>
        <b val="true"/>
        <color theme="1" tint="0"/>
        <sz val="12"/>
        <scheme val="minor"/>
      </rPr>
      <t>черный</t>
    </r>
  </si>
  <si>
    <t>Зажим для Ворса</t>
  </si>
  <si>
    <t>Пленка противоосколочная</t>
  </si>
  <si>
    <t>Пленка противоосколочная (100мкр) 0,3х100</t>
  </si>
  <si>
    <t>Пленка противоосколочная (100мкр) 0,4х100</t>
  </si>
  <si>
    <t>Пленка противоосколочная (100мкр) 0,5х100</t>
  </si>
  <si>
    <t>Пленка противоосколочная (100мкр) 0,6х100</t>
  </si>
  <si>
    <t>Пленка противоосколочная (100мкр) 0,7х100</t>
  </si>
  <si>
    <t>Пленка противоосколочная (100мкр) 0,8х100</t>
  </si>
  <si>
    <t>Фурнитура для фасадного профиля MZ и MF</t>
  </si>
  <si>
    <t>Углы для фасадного профиля MZ</t>
  </si>
  <si>
    <t>Угол соединительный широкий СП (7019) - сплав</t>
  </si>
  <si>
    <t>Угол соединительный узкий СП01 - сплав</t>
  </si>
  <si>
    <t>Углы для фасадного профиля MF</t>
  </si>
  <si>
    <t xml:space="preserve">Уплотнитель </t>
  </si>
  <si>
    <t>Уплотнитель для фасадов L (200)</t>
  </si>
  <si>
    <t>1 м</t>
  </si>
  <si>
    <t>Уплотнитель Z07</t>
  </si>
  <si>
    <t>Уплотнитель MF</t>
  </si>
  <si>
    <t xml:space="preserve">3 м </t>
  </si>
  <si>
    <t>Механизм распашной AB01</t>
  </si>
  <si>
    <t>Фурнитура для световых полок LT</t>
  </si>
  <si>
    <t>Винт М4*8 потай DIN 965 серебро/черный</t>
  </si>
  <si>
    <t>Саморез сборочный d=5мм</t>
  </si>
  <si>
    <t>Саморез сборочный d=6мм</t>
  </si>
  <si>
    <t>Механизм распашной MP-341</t>
  </si>
  <si>
    <t>Штангодержатель для трубы овальной 30х15 мм, сталь</t>
  </si>
  <si>
    <t>Наименование</t>
  </si>
  <si>
    <t>Образец узких вертикальных профилей</t>
  </si>
  <si>
    <t xml:space="preserve">Образец классических вертикальных профилей </t>
  </si>
  <si>
    <t>Образец фасадных профилей</t>
  </si>
  <si>
    <t>Образец кухонных профилей</t>
  </si>
  <si>
    <t>Образцы стекла</t>
  </si>
</sst>
</file>

<file path=xl/styles.xml><?xml version="1.0" encoding="utf-8"?>
<style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numFmts>
    <numFmt co:extendedFormatCode="General" formatCode="General" numFmtId="1000"/>
    <numFmt co:extendedFormatCode="0%" formatCode="0%" numFmtId="1001"/>
    <numFmt co:extendedFormatCode="#,##0.00" formatCode="#,##0.00" numFmtId="1002"/>
    <numFmt co:extendedFormatCode="@" formatCode="@" numFmtId="1003"/>
    <numFmt co:extendedFormatCode="0.00" formatCode="0.00" numFmtId="1004"/>
    <numFmt co:extendedFormatCode="0.0" formatCode="0.0" numFmtId="1005"/>
    <numFmt co:extendedFormatCode="0" formatCode="0" numFmtId="1006"/>
    <numFmt co:extendedFormatCode="0.00%" formatCode="0.00%" numFmtId="1007"/>
    <numFmt co:extendedFormatCode="#,##0.0" formatCode="#,##0.0" numFmtId="1008"/>
  </numFmts>
  <fonts count="29">
    <font>
      <name val="Calibri"/>
      <color theme="1" tint="0"/>
      <sz val="11"/>
    </font>
    <font>
      <color theme="1" tint="0"/>
      <sz val="11"/>
      <scheme val="minor"/>
    </font>
    <font>
      <color theme="1" tint="0"/>
      <sz val="14"/>
      <scheme val="minor"/>
    </font>
    <font>
      <b val="true"/>
      <color theme="1" tint="0"/>
      <sz val="11"/>
      <scheme val="minor"/>
    </font>
    <font>
      <b val="true"/>
      <color theme="1" tint="0"/>
      <sz val="14"/>
      <scheme val="minor"/>
    </font>
    <font>
      <b val="true"/>
      <color theme="1" tint="0"/>
      <sz val="12"/>
      <scheme val="minor"/>
    </font>
    <font>
      <b val="true"/>
      <color rgb="FF0000" tint="0"/>
      <sz val="14"/>
      <scheme val="minor"/>
    </font>
    <font>
      <b val="true"/>
      <color theme="0" tint="0"/>
      <sz val="16"/>
      <u val="single"/>
      <scheme val="minor"/>
    </font>
    <font>
      <sz val="11"/>
      <scheme val="minor"/>
    </font>
    <font>
      <b val="true"/>
      <sz val="12"/>
      <scheme val="minor"/>
    </font>
    <font>
      <b val="true"/>
      <color theme="0" tint="0"/>
      <sz val="12"/>
      <scheme val="minor"/>
    </font>
    <font>
      <color rgb="FF0000" tint="0"/>
      <sz val="11"/>
      <scheme val="minor"/>
    </font>
    <font>
      <color theme="10" tint="0"/>
      <sz val="11"/>
      <u val="single"/>
      <scheme val="minor"/>
    </font>
    <font>
      <color theme="1" tint="0"/>
      <sz val="9"/>
      <scheme val="minor"/>
    </font>
    <font>
      <b val="true"/>
      <color theme="1" tint="0"/>
      <sz val="9"/>
      <scheme val="minor"/>
    </font>
    <font>
      <b val="true"/>
      <sz val="14"/>
      <scheme val="minor"/>
    </font>
    <font>
      <color theme="2" tint="-0.749992370372631"/>
      <sz val="11"/>
      <scheme val="minor"/>
    </font>
    <font>
      <color theme="0" tint="0"/>
      <sz val="11"/>
      <scheme val="minor"/>
    </font>
    <font>
      <b val="true"/>
      <color theme="1" tint="0"/>
      <sz val="16"/>
      <u val="single"/>
      <scheme val="minor"/>
    </font>
    <font>
      <b val="true"/>
      <color theme="0" tint="0"/>
      <sz val="14"/>
      <scheme val="minor"/>
    </font>
    <font>
      <color theme="1" tint="0"/>
      <sz val="12"/>
      <scheme val="minor"/>
    </font>
    <font>
      <color theme="1" tint="0"/>
      <sz val="10"/>
      <scheme val="minor"/>
    </font>
    <font>
      <b val="true"/>
      <color rgb="FF0000" tint="0"/>
      <sz val="12"/>
      <scheme val="minor"/>
    </font>
    <font>
      <b val="true"/>
      <sz val="14"/>
      <u val="single"/>
      <scheme val="minor"/>
    </font>
    <font>
      <b val="true"/>
      <color theme="0" tint="0"/>
      <sz val="14"/>
      <u val="single"/>
      <scheme val="minor"/>
    </font>
    <font>
      <b val="true"/>
      <sz val="11"/>
      <scheme val="minor"/>
    </font>
    <font>
      <b val="true"/>
      <sz val="16"/>
      <u val="single"/>
      <scheme val="minor"/>
    </font>
    <font>
      <b val="true"/>
      <color theme="0" tint="0"/>
      <sz val="16"/>
      <scheme val="minor"/>
    </font>
    <font>
      <sz val="1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00" tint="0"/>
      </patternFill>
    </fill>
    <fill>
      <patternFill patternType="solid">
        <fgColor rgb="FF6600" tint="0"/>
      </patternFill>
    </fill>
    <fill>
      <patternFill patternType="solid">
        <fgColor theme="2" tint="0"/>
      </patternFill>
    </fill>
    <fill>
      <patternFill patternType="solid">
        <fgColor theme="0" tint="-0.0499893185216834"/>
      </patternFill>
    </fill>
    <fill>
      <patternFill patternType="solid">
        <fgColor theme="0" tint="-0.499984740745262"/>
      </patternFill>
    </fill>
  </fills>
  <borders count="91">
    <border>
      <left style="none"/>
      <right style="none"/>
      <top style="none"/>
      <bottom style="none"/>
      <diagonal style="none"/>
    </border>
    <border>
      <left style="thin">
        <color rgb="000000" tint="0"/>
      </left>
      <right style="thin">
        <color rgb="000000" tint="0"/>
      </right>
      <top style="thin">
        <color rgb="000000" tint="0"/>
      </top>
      <bottom style="thin">
        <color rgb="000000" tint="0"/>
      </bottom>
    </border>
    <border>
      <top style="thin">
        <color rgb="000000" tint="0"/>
      </top>
      <bottom style="thin">
        <color rgb="000000" tint="0"/>
      </bottom>
    </border>
    <border>
      <right style="thin">
        <color rgb="000000" tint="0"/>
      </right>
      <top style="thin">
        <color rgb="000000" tint="0"/>
      </top>
      <bottom style="thin">
        <color rgb="000000" tint="0"/>
      </bottom>
    </border>
    <border>
      <left style="thin">
        <color theme="0" tint="-0.499984740745262"/>
      </left>
      <right style="none"/>
      <top style="thin">
        <color theme="0" tint="-0.499984740745262"/>
      </top>
      <bottom style="thin">
        <color theme="0" tint="-0.499984740745262"/>
      </bottom>
    </border>
    <border>
      <left style="thin">
        <color rgb="777777" tint="0"/>
      </left>
      <right style="thin">
        <color rgb="777777" tint="0"/>
      </right>
      <top style="thin">
        <color rgb="777777" tint="0"/>
      </top>
      <bottom style="thin">
        <color rgb="777777" tint="0"/>
      </bottom>
    </border>
    <border>
      <left style="thin">
        <color theme="0" tint="-0.349986266670736"/>
      </left>
      <right style="none"/>
      <top style="thin">
        <color theme="0" tint="-0.349986266670736"/>
      </top>
      <bottom style="thin">
        <color theme="0" tint="-0.349986266670736"/>
      </bottom>
    </border>
    <border>
      <left style="none"/>
      <right style="thin">
        <color theme="0" tint="-0.349986266670736"/>
      </right>
      <top style="thin">
        <color theme="0" tint="-0.349986266670736"/>
      </top>
      <bottom style="thin">
        <color theme="0" tint="-0.349986266670736"/>
      </bottom>
    </border>
    <border>
      <left style="thin">
        <color theme="0" tint="-0.349986266670736"/>
      </left>
      <right style="thin">
        <color theme="0" tint="-0.349986266670736"/>
      </right>
      <top style="thin">
        <color theme="0" tint="-0.349986266670736"/>
      </top>
      <bottom style="thin">
        <color theme="0" tint="-0.349986266670736"/>
      </bottom>
    </border>
    <border>
      <top style="thin">
        <color theme="0" tint="-0.349986266670736"/>
      </top>
      <bottom style="thin">
        <color theme="0" tint="-0.349986266670736"/>
      </bottom>
    </border>
    <border>
      <right style="thin">
        <color theme="0" tint="-0.349986266670736"/>
      </right>
      <top style="thin">
        <color theme="0" tint="-0.349986266670736"/>
      </top>
      <bottom style="thin">
        <color theme="0" tint="-0.349986266670736"/>
      </bottom>
    </border>
    <border>
      <left style="thin">
        <color theme="0" tint="-0.349986266670736"/>
      </left>
      <right style="thin">
        <color theme="0" tint="-0.349986266670736"/>
      </right>
      <top style="thin">
        <color theme="0" tint="-0.349986266670736"/>
      </top>
      <bottom style="none"/>
    </border>
    <border>
      <left style="thin">
        <color theme="0" tint="-0.349986266670736"/>
      </left>
      <right style="thin">
        <color theme="0" tint="-0.349986266670736"/>
      </right>
    </border>
    <border>
      <left style="thin">
        <color theme="0" tint="-0.349986266670736"/>
      </left>
      <right style="thin">
        <color theme="0" tint="-0.349986266670736"/>
      </right>
      <bottom style="thin">
        <color theme="0" tint="-0.349986266670736"/>
      </bottom>
    </border>
    <border>
      <left style="thin">
        <color theme="0" tint="-0.349986266670736"/>
      </left>
      <right style="none"/>
      <top style="thin">
        <color theme="0" tint="-0.349986266670736"/>
      </top>
      <bottom style="none"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</border>
    <border>
      <left style="thin">
        <color theme="0" tint="-0.349986266670736"/>
      </left>
      <right style="none"/>
    </border>
    <border>
      <left style="none"/>
      <right style="thin">
        <color theme="0" tint="-0.349986266670736"/>
      </right>
    </border>
    <border>
      <left style="thin">
        <color theme="0" tint="-0.349986266670736"/>
      </left>
      <right style="none"/>
      <bottom style="none"/>
    </border>
    <border>
      <left style="thin">
        <color theme="0" tint="-0.349986266670736"/>
      </left>
      <right style="thin">
        <color theme="0" tint="-0.349986266670736"/>
      </right>
      <top style="none"/>
      <bottom style="none"/>
    </border>
    <border>
      <left style="thin">
        <color theme="0" tint="-0.349986266670736"/>
      </left>
      <right style="none"/>
      <top style="none"/>
      <bottom style="none"/>
    </border>
    <border>
      <left style="thin">
        <color theme="0" tint="-0.349986266670736"/>
      </left>
      <right style="none"/>
      <top style="none"/>
      <bottom style="thin">
        <color theme="0" tint="-0.349986266670736"/>
      </bottom>
    </border>
    <border>
      <left style="thin">
        <color theme="0" tint="-0.349986266670736"/>
      </left>
      <right style="none"/>
      <bottom style="thin">
        <color theme="0" tint="-0.349986266670736"/>
      </bottom>
    </border>
    <border>
      <left style="none"/>
      <right style="thin">
        <color theme="0" tint="-0.349986266670736"/>
      </right>
      <bottom style="thin">
        <color theme="0" tint="-0.349986266670736"/>
      </bottom>
    </border>
    <border>
      <left style="thin">
        <color theme="0" tint="-0.349986266670736"/>
      </left>
      <right style="thin">
        <color theme="0" tint="-0.349986266670736"/>
      </right>
      <top style="none"/>
      <bottom style="thin">
        <color theme="0" tint="-0.349986266670736"/>
      </bottom>
    </border>
    <border>
      <left style="none"/>
      <right style="none"/>
      <top style="thin">
        <color theme="0" tint="-0.349986266670736"/>
      </top>
      <bottom style="thin">
        <color theme="0" tint="-0.349986266670736"/>
      </bottom>
    </border>
    <border>
      <left style="none"/>
      <right style="none"/>
      <bottom style="thin">
        <color theme="0" tint="-0.349986266670736"/>
      </bottom>
    </border>
    <border>
      <left style="none"/>
      <right style="none"/>
      <top style="thin">
        <color theme="0" tint="-0.349986266670736"/>
      </top>
      <bottom style="none"/>
    </border>
    <border>
      <left style="none"/>
      <right style="none"/>
      <top style="none"/>
      <bottom style="thin">
        <color theme="0" tint="-0.349986266670736"/>
      </bottom>
    </border>
    <border>
      <left style="thin">
        <color theme="2" tint="-0.249977111117893"/>
      </left>
      <right style="thin">
        <color theme="2" tint="-0.249977111117893"/>
      </right>
    </border>
    <border>
      <left style="thin">
        <color theme="2" tint="-0.249977111117893"/>
      </left>
      <right style="thin">
        <color theme="2" tint="-0.249977111117893"/>
      </right>
      <bottom style="thin">
        <color theme="2" tint="-0.249977111117893"/>
      </bottom>
    </border>
    <border>
      <top style="thin">
        <color theme="0" tint="-0.349986266670736"/>
      </top>
      <bottom style="none"/>
    </border>
    <border>
      <right style="thin">
        <color theme="0" tint="-0.349986266670736"/>
      </right>
      <top style="thin">
        <color theme="0" tint="-0.349986266670736"/>
      </top>
      <bottom style="none"/>
    </border>
    <border>
      <right style="none"/>
      <top style="thin">
        <color theme="0" tint="-0.349986266670736"/>
      </top>
      <bottom style="thin">
        <color theme="0" tint="-0.349986266670736"/>
      </bottom>
    </border>
    <border>
      <left style="none"/>
      <top style="thin">
        <color theme="0" tint="-0.349986266670736"/>
      </top>
    </border>
    <border>
      <left style="none"/>
      <right style="thin">
        <color theme="0" tint="-0.349986266670736"/>
      </right>
      <top style="thin">
        <color theme="0" tint="-0.349986266670736"/>
      </top>
      <bottom style="none"/>
    </border>
    <border>
      <top style="thin">
        <color theme="0" tint="-0.349986266670736"/>
      </top>
    </border>
    <border>
      <right style="thin">
        <color theme="0" tint="-0.349986266670736"/>
      </right>
      <top style="thin">
        <color theme="0" tint="-0.349986266670736"/>
      </top>
    </border>
    <border>
      <left style="thin">
        <color theme="0" tint="-0.349986266670736"/>
      </left>
      <bottom style="thin">
        <color theme="0" tint="-0.349986266670736"/>
      </bottom>
    </border>
    <border>
      <bottom style="thin">
        <color theme="0" tint="-0.349986266670736"/>
      </bottom>
    </border>
    <border>
      <right style="thin">
        <color theme="0" tint="-0.349986266670736"/>
      </right>
      <bottom style="thin">
        <color theme="0" tint="-0.349986266670736"/>
      </bottom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</border>
    <border>
      <left style="thin">
        <color theme="0" tint="-0.249977111117893"/>
      </left>
      <right style="thin">
        <color theme="0" tint="-0.249977111117893"/>
      </right>
    </border>
    <border>
      <left style="thin">
        <color theme="0" tint="-0.249977111117893"/>
      </left>
      <right style="thin">
        <color theme="0" tint="-0.249977111117893"/>
      </right>
      <bottom style="thin">
        <color theme="0" tint="-0.249977111117893"/>
      </bottom>
    </border>
    <border>
      <top style="thin">
        <color theme="0" tint="-0.249977111117893"/>
      </top>
      <bottom style="thin">
        <color theme="0" tint="-0.249977111117893"/>
      </bottom>
    </border>
    <border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</border>
    <border>
      <left style="thin">
        <color theme="0" tint="-0.349986266670736"/>
      </left>
      <top style="thin">
        <color theme="0" tint="-0.349986266670736"/>
      </top>
    </border>
    <border>
      <right style="none"/>
      <top style="thin">
        <color theme="0" tint="-0.349986266670736"/>
      </top>
      <bottom style="none"/>
    </border>
    <border>
      <left style="thin">
        <color theme="0" tint="-0.349986266670736"/>
      </left>
    </border>
    <border>
      <right style="thin">
        <color theme="0" tint="-0.349986266670736"/>
      </right>
    </border>
    <border>
      <left style="thin">
        <color theme="0" tint="-0.349986266670736"/>
      </left>
      <right style="thin">
        <color theme="0" tint="-0.349986266670736"/>
      </right>
      <bottom style="none"/>
    </border>
    <border>
      <left style="thin">
        <color theme="0" tint="-0.349986266670736"/>
      </left>
      <bottom style="none"/>
    </border>
    <border>
      <right style="thin">
        <color theme="0" tint="-0.349986266670736"/>
      </right>
      <bottom style="none"/>
    </border>
    <border>
      <right style="thin">
        <color theme="0" tint="-0.249977111117893"/>
      </right>
      <top style="thin">
        <color theme="0" tint="-0.249977111117893"/>
      </top>
    </border>
    <border>
      <left style="thin">
        <color theme="0" tint="-0.249977111117893"/>
      </left>
    </border>
    <border>
      <right style="thin">
        <color theme="0" tint="-0.249977111117893"/>
      </right>
    </border>
    <border>
      <left style="thin">
        <color theme="0" tint="-0.249977111117893"/>
      </left>
      <bottom style="thin">
        <color theme="0" tint="-0.249977111117893"/>
      </bottom>
    </border>
    <border>
      <right style="thin">
        <color theme="0" tint="-0.249977111117893"/>
      </right>
      <bottom style="thin">
        <color theme="0" tint="-0.249977111117893"/>
      </bottom>
    </border>
    <border>
      <top style="none"/>
      <bottom style="thin">
        <color theme="0" tint="-0.349986266670736"/>
      </bottom>
    </border>
    <border>
      <right style="none"/>
      <top style="none"/>
      <bottom style="thin">
        <color theme="0" tint="-0.349986266670736"/>
      </bottom>
    </border>
    <border>
      <right style="none"/>
      <bottom style="thin">
        <color theme="0" tint="-0.499984740745262"/>
      </bottom>
    </border>
    <border>
      <bottom style="thin">
        <color theme="0" tint="-0.499984740745262"/>
      </bottom>
    </border>
    <border>
      <left style="thin">
        <color theme="0" tint="-0.499984740745262"/>
      </left>
      <right style="none"/>
      <top style="none"/>
      <bottom style="none"/>
    </border>
    <border>
      <left style="none"/>
      <right style="thin">
        <color theme="0" tint="-0.349986266670736"/>
      </right>
      <bottom style="none"/>
    </border>
    <border>
      <right style="thin">
        <color theme="0" tint="-0.349986266670736"/>
      </right>
      <top style="none"/>
      <bottom style="none"/>
    </border>
    <border>
      <left style="thin">
        <color theme="0" tint="-0.349986266670736"/>
      </left>
      <right style="thin">
        <color theme="0" tint="-0.349986266670736"/>
      </right>
      <top style="thin">
        <color theme="0" tint="-0.349986266670736"/>
      </top>
      <bottom style="thin">
        <color theme="2" tint="-0.249977111117893"/>
      </bottom>
    </border>
    <border>
      <left style="thin">
        <color theme="0" tint="-0.349986266670736"/>
      </left>
      <right style="thin">
        <color theme="2" tint="-0.249977111117893"/>
      </right>
      <top style="thin">
        <color theme="0" tint="-0.349986266670736"/>
      </top>
      <bottom style="thin">
        <color theme="2" tint="-0.249977111117893"/>
      </bottom>
    </border>
    <border>
      <left style="thin">
        <color theme="0" tint="-0.349986266670736"/>
      </left>
      <right style="thin">
        <color theme="0" tint="-0.349986266670736"/>
      </right>
      <top style="thin">
        <color theme="2" tint="-0.249977111117893"/>
      </top>
      <bottom style="thin">
        <color theme="2" tint="-0.249977111117893"/>
      </bottom>
    </border>
    <border>
      <left style="thin">
        <color theme="2" tint="-0.249977111117893"/>
      </left>
      <right style="none"/>
      <top style="thin">
        <color theme="2" tint="-0.249977111117893"/>
      </top>
      <bottom style="thin">
        <color theme="0" tint="-0.349986266670736"/>
      </bottom>
    </border>
    <border>
      <top style="thin">
        <color theme="2" tint="-0.249977111117893"/>
      </top>
      <bottom style="thin">
        <color theme="2" tint="-0.249977111117893"/>
      </bottom>
    </border>
    <border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</border>
    <border>
      <right style="thin">
        <color theme="0" tint="-0.349986266670736"/>
      </right>
      <top style="none"/>
      <bottom style="thin">
        <color theme="0" tint="-0.349986266670736"/>
      </bottom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</border>
    <border>
      <top style="thin">
        <color theme="0" tint="-0.499984740745262"/>
      </top>
      <bottom style="thin">
        <color theme="0" tint="-0.499984740745262"/>
      </bottom>
    </border>
    <border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none"/>
    </border>
    <border>
      <top style="thin">
        <color theme="0" tint="-0.499984740745262"/>
      </top>
    </border>
    <border>
      <right style="thin">
        <color theme="0" tint="-0.499984740745262"/>
      </right>
      <top style="thin">
        <color theme="0" tint="-0.499984740745262"/>
      </top>
    </border>
    <border>
      <left style="thin">
        <color theme="0" tint="-0.499984740745262"/>
      </left>
    </border>
    <border>
      <right style="thin">
        <color theme="0" tint="-0.499984740745262"/>
      </right>
    </border>
    <border>
      <left style="thin">
        <color theme="0" tint="-0.499984740745262"/>
      </left>
      <right style="thin">
        <color theme="0" tint="-0.499984740745262"/>
      </right>
    </border>
    <border>
      <left style="thin">
        <color theme="0" tint="-0.499984740745262"/>
      </left>
      <bottom style="none"/>
    </border>
    <border>
      <right style="thin">
        <color theme="0" tint="-0.499984740745262"/>
      </right>
      <bottom style="none"/>
    </border>
    <border>
      <left style="thin">
        <color theme="0" tint="-0.499984740745262"/>
      </left>
      <right style="thin">
        <color theme="0" tint="-0.499984740745262"/>
      </right>
      <bottom style="none"/>
    </border>
    <border>
      <left style="thin">
        <color theme="0" tint="-0.499984740745262"/>
      </left>
      <right style="thin">
        <color theme="0" tint="-0.499984740745262"/>
      </right>
      <top style="none"/>
      <bottom style="thin">
        <color theme="0" tint="-0.499984740745262"/>
      </bottom>
    </border>
    <border>
      <right style="thin">
        <color theme="0" tint="-0.499984740745262"/>
      </right>
      <top style="none"/>
    </border>
    <border>
      <left style="thin">
        <color theme="0" tint="-0.499984740745262"/>
      </left>
      <bottom style="thin">
        <color theme="0" tint="-0.499984740745262"/>
      </bottom>
    </border>
    <border>
      <right style="thin">
        <color theme="0" tint="-0.499984740745262"/>
      </right>
      <bottom style="thin">
        <color theme="0" tint="-0.499984740745262"/>
      </bottom>
    </border>
    <border>
      <left style="thin">
        <color theme="0" tint="-0.499984740745262"/>
      </left>
      <right style="thin">
        <color theme="0" tint="-0.499984740745262"/>
      </right>
      <bottom style="thin">
        <color theme="0" tint="-0.499984740745262"/>
      </bottom>
    </border>
    <border>
      <top style="thin">
        <color theme="0" tint="-0.499984740745262"/>
      </top>
      <bottom style="none"/>
    </border>
    <border>
      <right style="thin">
        <color theme="0" tint="-0.499984740745262"/>
      </right>
      <top style="thin">
        <color theme="0" tint="-0.499984740745262"/>
      </top>
      <bottom style="none"/>
    </border>
  </borders>
  <cellStyleXfs count="1">
    <xf applyFont="true" applyNumberFormat="true" borderId="0" fillId="0" fontId="1" numFmtId="1000" quotePrefix="false"/>
  </cellStyleXfs>
  <cellXfs count="607">
    <xf applyFont="true" applyNumberFormat="true" borderId="0" fillId="0" fontId="1" numFmtId="1000" quotePrefix="false"/>
    <xf applyAlignment="true" applyFont="true" applyNumberFormat="true" borderId="0" fillId="0" fontId="2" numFmtId="1000" quotePrefix="false">
      <alignment horizontal="left"/>
    </xf>
    <xf applyAlignment="true" applyFont="true" applyNumberFormat="true" borderId="0" fillId="0" fontId="2" numFmtId="1000" quotePrefix="false">
      <alignment horizontal="center"/>
    </xf>
    <xf applyAlignment="true" applyFont="true" applyNumberFormat="true" borderId="0" fillId="0" fontId="1" numFmtId="1000" quotePrefix="false">
      <alignment horizontal="center" vertical="center"/>
    </xf>
    <xf applyAlignment="true" applyBorder="true" applyFont="true" applyNumberFormat="true" borderId="1" fillId="0" fontId="1" numFmtId="1000" quotePrefix="false">
      <alignment horizontal="left" vertical="center"/>
    </xf>
    <xf applyAlignment="true" applyBorder="true" applyFont="true" applyNumberFormat="true" borderId="2" fillId="0" fontId="1" numFmtId="1000" quotePrefix="false">
      <alignment horizontal="left" vertical="center"/>
    </xf>
    <xf applyAlignment="true" applyBorder="true" applyFont="true" applyNumberFormat="true" borderId="3" fillId="0" fontId="1" numFmtId="1000" quotePrefix="false">
      <alignment horizontal="left" vertical="center"/>
    </xf>
    <xf applyAlignment="true" applyBorder="true" applyFill="true" applyFont="true" applyNumberFormat="true" borderId="1" fillId="2" fontId="3" numFmtId="1000" quotePrefix="false">
      <alignment horizontal="center" vertical="center"/>
    </xf>
    <xf applyAlignment="true" applyBorder="true" applyFont="true" applyNumberFormat="true" borderId="4" fillId="0" fontId="2" numFmtId="1000" quotePrefix="false">
      <alignment horizontal="left"/>
    </xf>
    <xf applyAlignment="true" applyBorder="true" applyFont="true" applyNumberFormat="true" borderId="5" fillId="0" fontId="2" numFmtId="1000" quotePrefix="false">
      <alignment horizontal="center"/>
    </xf>
    <xf applyBorder="true" applyFont="true" applyNumberFormat="true" borderId="5" fillId="0" fontId="2" numFmtId="1000" quotePrefix="false"/>
    <xf applyAlignment="true" applyBorder="true" applyFont="true" applyNumberFormat="true" borderId="4" fillId="0" fontId="4" numFmtId="1000" quotePrefix="false">
      <alignment horizontal="left"/>
    </xf>
    <xf applyAlignment="true" applyBorder="true" applyFont="true" applyNumberFormat="true" borderId="5" fillId="0" fontId="2" numFmtId="1001" quotePrefix="false">
      <alignment horizontal="center"/>
    </xf>
    <xf applyAlignment="true" applyBorder="true" applyFont="true" applyNumberFormat="true" borderId="5" fillId="0" fontId="1" numFmtId="1001" quotePrefix="false">
      <alignment horizontal="center"/>
    </xf>
    <xf applyFont="true" applyNumberFormat="true" borderId="0" fillId="0" fontId="2" numFmtId="1000" quotePrefix="false"/>
    <xf applyAlignment="true" applyFont="true" applyNumberFormat="true" borderId="0" fillId="0" fontId="5" numFmtId="1000" quotePrefix="false">
      <alignment wrapText="true"/>
    </xf>
    <xf applyAlignment="true" applyFont="true" applyNumberFormat="true" borderId="0" fillId="0" fontId="1" numFmtId="1000" quotePrefix="false">
      <alignment horizontal="right" vertical="center"/>
    </xf>
    <xf applyAlignment="true" applyFont="true" applyNumberFormat="true" borderId="0" fillId="0" fontId="1" numFmtId="1000" quotePrefix="false">
      <alignment horizontal="left" vertical="center"/>
    </xf>
    <xf applyAlignment="true" applyFont="true" applyNumberFormat="true" borderId="0" fillId="0" fontId="1" numFmtId="1000" quotePrefix="false">
      <alignment vertical="center"/>
    </xf>
    <xf applyAlignment="true" applyFont="true" applyNumberFormat="true" borderId="0" fillId="0" fontId="1" numFmtId="1002" quotePrefix="false">
      <alignment vertical="center"/>
    </xf>
    <xf applyAlignment="true" applyFont="true" applyNumberFormat="true" borderId="0" fillId="0" fontId="1" numFmtId="1002" quotePrefix="false">
      <alignment horizontal="center" vertical="center"/>
    </xf>
    <xf applyAlignment="true" applyFont="true" applyNumberFormat="true" borderId="0" fillId="0" fontId="6" numFmtId="1000" quotePrefix="false">
      <alignment horizontal="center"/>
    </xf>
    <xf applyAlignment="true" applyBorder="true" applyFont="true" applyNumberFormat="true" borderId="6" fillId="0" fontId="3" numFmtId="1000" quotePrefix="false">
      <alignment horizontal="right" vertical="center"/>
    </xf>
    <xf applyAlignment="true" applyBorder="true" applyFont="true" applyNumberFormat="true" borderId="7" fillId="0" fontId="3" numFmtId="1001" quotePrefix="false">
      <alignment horizontal="left" vertical="center"/>
    </xf>
    <xf applyAlignment="true" applyBorder="true" applyFont="true" applyNumberFormat="true" borderId="7" fillId="0" fontId="3" numFmtId="1000" quotePrefix="false">
      <alignment horizontal="left" vertical="center"/>
    </xf>
    <xf applyAlignment="true" applyBorder="true" applyFont="true" applyNumberFormat="true" borderId="8" fillId="0" fontId="1" numFmtId="1000" quotePrefix="false">
      <alignment horizontal="center" vertical="center"/>
    </xf>
    <xf applyAlignment="true" applyBorder="true" applyFont="true" applyNumberFormat="true" borderId="9" fillId="0" fontId="1" numFmtId="1000" quotePrefix="false">
      <alignment horizontal="center" vertical="center"/>
    </xf>
    <xf applyAlignment="true" applyBorder="true" applyFont="true" applyNumberFormat="true" borderId="10" fillId="0" fontId="1" numFmtId="1000" quotePrefix="false">
      <alignment horizontal="center" vertical="center"/>
    </xf>
    <xf applyAlignment="true" applyBorder="true" applyFont="true" applyNumberFormat="true" borderId="8" fillId="0" fontId="3" numFmtId="1000" quotePrefix="false">
      <alignment horizontal="center" vertical="center"/>
    </xf>
    <xf applyAlignment="true" applyBorder="true" applyFont="true" applyNumberFormat="true" borderId="10" fillId="0" fontId="3" numFmtId="1000" quotePrefix="false">
      <alignment horizontal="center" vertical="center"/>
    </xf>
    <xf applyAlignment="true" applyBorder="true" applyFont="true" applyNumberFormat="true" borderId="8" fillId="0" fontId="3" numFmtId="1002" quotePrefix="false">
      <alignment horizontal="center" vertical="center"/>
    </xf>
    <xf applyAlignment="true" applyBorder="true" applyFill="true" applyFont="true" applyNumberFormat="true" borderId="8" fillId="3" fontId="7" numFmtId="1000" quotePrefix="false">
      <alignment horizontal="center" vertical="center"/>
    </xf>
    <xf applyAlignment="true" applyBorder="true" applyFill="true" applyFont="true" applyNumberFormat="true" borderId="9" fillId="3" fontId="7" numFmtId="1000" quotePrefix="false">
      <alignment horizontal="center" vertical="center"/>
    </xf>
    <xf applyAlignment="true" applyBorder="true" applyFill="true" applyFont="true" applyNumberFormat="true" borderId="10" fillId="3" fontId="7" numFmtId="1000" quotePrefix="false">
      <alignment horizontal="center" vertical="center"/>
    </xf>
    <xf applyBorder="true" applyFont="true" applyNumberFormat="true" borderId="8" fillId="0" fontId="1" numFmtId="1000" quotePrefix="false"/>
    <xf applyAlignment="true" applyBorder="true" applyFont="true" applyNumberFormat="true" borderId="8" fillId="0" fontId="2" numFmtId="1000" quotePrefix="false">
      <alignment horizontal="center" vertical="center"/>
    </xf>
    <xf applyAlignment="true" applyBorder="true" applyFont="true" applyNumberFormat="true" borderId="8" fillId="0" fontId="5" numFmtId="1000" quotePrefix="false">
      <alignment horizontal="center" vertical="center" wrapText="true"/>
    </xf>
    <xf applyAlignment="true" applyBorder="true" applyFont="true" applyNumberFormat="true" borderId="8" fillId="0" fontId="1" numFmtId="1000" quotePrefix="false">
      <alignment horizontal="right" vertical="center"/>
    </xf>
    <xf applyAlignment="true" applyBorder="true" applyFont="true" applyNumberFormat="true" borderId="8" fillId="0" fontId="1" numFmtId="1000" quotePrefix="false">
      <alignment vertical="center"/>
    </xf>
    <xf applyAlignment="true" applyBorder="true" applyFont="true" applyNumberFormat="true" borderId="8" fillId="0" fontId="1" numFmtId="1002" quotePrefix="false">
      <alignment horizontal="center" vertical="center"/>
    </xf>
    <xf applyAlignment="true" applyBorder="true" applyFont="true" applyNumberFormat="true" borderId="11" fillId="0" fontId="8" numFmtId="1002" quotePrefix="false">
      <alignment horizontal="center" vertical="center"/>
    </xf>
    <xf applyAlignment="true" applyBorder="true" applyFont="true" applyNumberFormat="true" borderId="12" fillId="0" fontId="2" numFmtId="1000" quotePrefix="false">
      <alignment horizontal="center" vertical="center"/>
    </xf>
    <xf applyAlignment="true" applyBorder="true" applyFont="true" applyNumberFormat="true" borderId="12" fillId="0" fontId="5" numFmtId="1000" quotePrefix="false">
      <alignment horizontal="center" vertical="center" wrapText="true"/>
    </xf>
    <xf applyAlignment="true" applyBorder="true" applyFont="true" applyNumberFormat="true" borderId="12" fillId="0" fontId="1" numFmtId="1000" quotePrefix="false">
      <alignment horizontal="center" vertical="center"/>
    </xf>
    <xf applyAlignment="true" applyBorder="true" applyFont="true" applyNumberFormat="true" borderId="13" fillId="0" fontId="2" numFmtId="1000" quotePrefix="false">
      <alignment horizontal="center" vertical="center"/>
    </xf>
    <xf applyAlignment="true" applyBorder="true" applyFont="true" applyNumberFormat="true" borderId="13" fillId="0" fontId="5" numFmtId="1000" quotePrefix="false">
      <alignment horizontal="center" vertical="center" wrapText="true"/>
    </xf>
    <xf applyAlignment="true" applyBorder="true" applyFont="true" applyNumberFormat="true" borderId="13" fillId="0" fontId="1" numFmtId="1000" quotePrefix="false">
      <alignment horizontal="center" vertical="center"/>
    </xf>
    <xf applyAlignment="true" applyBorder="true" applyFill="true" applyFont="true" applyNumberFormat="true" borderId="8" fillId="4" fontId="1" numFmtId="1000" quotePrefix="false">
      <alignment horizontal="center"/>
    </xf>
    <xf applyAlignment="true" applyBorder="true" applyFill="true" applyFont="true" applyNumberFormat="true" borderId="9" fillId="4" fontId="1" numFmtId="1000" quotePrefix="false">
      <alignment horizontal="center"/>
    </xf>
    <xf applyAlignment="true" applyBorder="true" applyFill="true" applyFont="true" applyNumberFormat="true" borderId="10" fillId="4" fontId="1" numFmtId="1000" quotePrefix="false">
      <alignment horizontal="center"/>
    </xf>
    <xf applyAlignment="true" applyBorder="true" applyFont="true" applyNumberFormat="true" borderId="8" fillId="0" fontId="1" numFmtId="1000" quotePrefix="false">
      <alignment horizontal="center"/>
    </xf>
    <xf applyAlignment="true" applyBorder="true" applyFont="true" applyNumberFormat="true" borderId="12" fillId="0" fontId="1" numFmtId="1000" quotePrefix="false">
      <alignment horizontal="center"/>
    </xf>
    <xf applyAlignment="true" applyBorder="true" applyFill="true" applyFont="true" applyNumberFormat="true" borderId="8" fillId="5" fontId="1" numFmtId="1000" quotePrefix="false">
      <alignment horizontal="center" vertical="center"/>
    </xf>
    <xf applyAlignment="true" applyBorder="true" applyFill="true" applyFont="true" applyNumberFormat="true" borderId="9" fillId="5" fontId="1" numFmtId="1000" quotePrefix="false">
      <alignment horizontal="center" vertical="center"/>
    </xf>
    <xf applyAlignment="true" applyBorder="true" applyFill="true" applyFont="true" applyNumberFormat="true" borderId="10" fillId="5" fontId="1" numFmtId="1000" quotePrefix="false">
      <alignment horizontal="center" vertical="center"/>
    </xf>
    <xf applyAlignment="true" applyBorder="true" applyFont="true" applyNumberFormat="true" borderId="13" fillId="0" fontId="1" numFmtId="1000" quotePrefix="false">
      <alignment horizontal="center"/>
    </xf>
    <xf applyAlignment="true" applyBorder="true" applyFont="true" applyNumberFormat="true" borderId="8" fillId="0" fontId="7" numFmtId="1000" quotePrefix="false">
      <alignment horizontal="center" vertical="center"/>
    </xf>
    <xf applyAlignment="true" applyBorder="true" applyFont="true" applyNumberFormat="true" borderId="14" fillId="0" fontId="9" numFmtId="1000" quotePrefix="false">
      <alignment horizontal="center" vertical="center" wrapText="true"/>
    </xf>
    <xf applyAlignment="true" applyBorder="true" applyFont="true" applyNumberFormat="true" borderId="15" fillId="0" fontId="8" numFmtId="1000" quotePrefix="false">
      <alignment horizontal="right" vertical="center"/>
    </xf>
    <xf applyAlignment="true" applyBorder="true" applyFont="true" applyNumberFormat="true" borderId="15" fillId="0" fontId="8" numFmtId="1000" quotePrefix="false">
      <alignment vertical="center"/>
    </xf>
    <xf applyAlignment="true" applyBorder="true" applyFont="true" applyNumberFormat="true" borderId="7" fillId="0" fontId="8" numFmtId="1000" quotePrefix="false">
      <alignment horizontal="center" vertical="center"/>
    </xf>
    <xf applyAlignment="true" applyFont="true" applyNumberFormat="true" borderId="0" fillId="0" fontId="10" numFmtId="1000" quotePrefix="false">
      <alignment horizontal="center" vertical="center"/>
    </xf>
    <xf applyAlignment="true" applyBorder="true" applyFont="true" applyNumberFormat="true" borderId="16" fillId="0" fontId="9" numFmtId="1000" quotePrefix="false">
      <alignment horizontal="center" vertical="center" wrapText="true"/>
    </xf>
    <xf applyAlignment="true" applyBorder="true" applyFont="true" applyNumberFormat="true" borderId="17" fillId="0" fontId="8" numFmtId="1000" quotePrefix="false">
      <alignment horizontal="center" vertical="center"/>
    </xf>
    <xf applyAlignment="true" applyBorder="true" applyFont="true" applyNumberFormat="true" borderId="8" fillId="0" fontId="8" numFmtId="1002" quotePrefix="false">
      <alignment horizontal="center" vertical="center"/>
    </xf>
    <xf applyAlignment="true" applyBorder="true" applyFont="true" applyNumberFormat="true" borderId="18" fillId="0" fontId="9" numFmtId="1000" quotePrefix="false">
      <alignment horizontal="center" vertical="center" wrapText="true"/>
    </xf>
    <xf applyAlignment="true" applyBorder="true" applyFont="true" applyNumberFormat="true" borderId="19" fillId="0" fontId="8" numFmtId="1002" quotePrefix="false">
      <alignment vertical="center"/>
    </xf>
    <xf applyAlignment="true" applyBorder="true" applyFont="true" applyNumberFormat="true" borderId="20" fillId="0" fontId="8" numFmtId="1002" quotePrefix="false">
      <alignment vertical="center"/>
    </xf>
    <xf applyAlignment="true" applyBorder="true" applyFont="true" applyNumberFormat="true" borderId="15" fillId="0" fontId="8" numFmtId="1002" quotePrefix="false">
      <alignment vertical="center"/>
    </xf>
    <xf applyAlignment="true" applyBorder="true" applyFont="true" applyNumberFormat="true" borderId="21" fillId="0" fontId="8" numFmtId="1000" quotePrefix="false">
      <alignment horizontal="center" vertical="center" wrapText="true"/>
    </xf>
    <xf applyAlignment="true" applyBorder="true" applyFont="true" applyNumberFormat="true" borderId="22" fillId="0" fontId="8" numFmtId="1000" quotePrefix="false">
      <alignment horizontal="center" vertical="center" wrapText="true"/>
    </xf>
    <xf applyAlignment="true" applyBorder="true" applyFont="true" applyNumberFormat="true" borderId="23" fillId="0" fontId="8" numFmtId="1000" quotePrefix="false">
      <alignment horizontal="center" vertical="center"/>
    </xf>
    <xf applyAlignment="true" applyBorder="true" applyFont="true" applyNumberFormat="true" borderId="24" fillId="0" fontId="8" numFmtId="1002" quotePrefix="false">
      <alignment vertical="center"/>
    </xf>
    <xf applyAlignment="true" applyBorder="true" applyFont="true" applyNumberFormat="true" borderId="21" fillId="0" fontId="8" numFmtId="1002" quotePrefix="false">
      <alignment vertical="center"/>
    </xf>
    <xf applyAlignment="true" applyBorder="true" applyFont="true" applyNumberFormat="true" borderId="6" fillId="0" fontId="1" numFmtId="1000" quotePrefix="false">
      <alignment horizontal="right" vertical="center"/>
    </xf>
    <xf applyAlignment="true" applyBorder="true" applyFont="true" applyNumberFormat="true" borderId="7" fillId="0" fontId="1" numFmtId="1000" quotePrefix="false">
      <alignment horizontal="left" vertical="center"/>
    </xf>
    <xf applyAlignment="true" applyBorder="true" applyFont="true" applyNumberFormat="true" borderId="11" fillId="0" fontId="1" numFmtId="1002" quotePrefix="false">
      <alignment horizontal="center" vertical="center"/>
    </xf>
    <xf applyAlignment="true" applyBorder="true" applyFont="true" applyNumberFormat="true" borderId="25" fillId="0" fontId="2" numFmtId="1000" quotePrefix="false">
      <alignment horizontal="center" vertical="center"/>
    </xf>
    <xf applyAlignment="true" applyBorder="true" applyFont="true" applyNumberFormat="true" borderId="25" fillId="0" fontId="5" numFmtId="1000" quotePrefix="false">
      <alignment horizontal="center" vertical="center" wrapText="true"/>
    </xf>
    <xf applyAlignment="true" applyBorder="true" applyFont="true" applyNumberFormat="true" borderId="8" fillId="0" fontId="1" numFmtId="1000" quotePrefix="false">
      <alignment horizontal="left" vertical="center"/>
    </xf>
    <xf applyAlignment="true" applyFont="true" applyNumberFormat="true" borderId="0" fillId="0" fontId="2" numFmtId="1000" quotePrefix="false">
      <alignment horizontal="center" vertical="center"/>
    </xf>
    <xf applyAlignment="true" applyFont="true" applyNumberFormat="true" borderId="0" fillId="0" fontId="5" numFmtId="1000" quotePrefix="false">
      <alignment horizontal="center" vertical="center" wrapText="true"/>
    </xf>
    <xf applyBorder="true" applyFont="true" applyNumberFormat="true" borderId="6" fillId="0" fontId="1" numFmtId="1000" quotePrefix="false"/>
    <xf applyAlignment="true" applyBorder="true" applyFont="true" applyNumberFormat="true" borderId="26" fillId="0" fontId="2" numFmtId="1000" quotePrefix="false">
      <alignment horizontal="center" vertical="center"/>
    </xf>
    <xf applyAlignment="true" applyBorder="true" applyFont="true" applyNumberFormat="true" borderId="26" fillId="0" fontId="5" numFmtId="1000" quotePrefix="false">
      <alignment horizontal="center" vertical="center" wrapText="true"/>
    </xf>
    <xf applyAlignment="true" applyBorder="true" applyFont="true" applyNumberFormat="true" borderId="6" fillId="0" fontId="5" numFmtId="1000" quotePrefix="false">
      <alignment horizontal="center" vertical="center" wrapText="true"/>
    </xf>
    <xf applyAlignment="true" applyBorder="true" applyFont="true" applyNumberFormat="true" borderId="15" fillId="0" fontId="1" numFmtId="1000" quotePrefix="false">
      <alignment horizontal="right" vertical="center"/>
    </xf>
    <xf applyAlignment="true" applyBorder="true" applyFont="true" applyNumberFormat="true" borderId="15" fillId="0" fontId="1" numFmtId="1000" quotePrefix="false">
      <alignment horizontal="left" vertical="center"/>
    </xf>
    <xf applyAlignment="true" applyBorder="true" applyFont="true" applyNumberFormat="true" borderId="25" fillId="0" fontId="1" numFmtId="1000" quotePrefix="false">
      <alignment horizontal="center" vertical="center"/>
    </xf>
    <xf applyAlignment="true" applyBorder="true" applyFont="true" applyNumberFormat="true" borderId="27" fillId="0" fontId="1" numFmtId="1002" quotePrefix="false">
      <alignment horizontal="center" vertical="center"/>
    </xf>
    <xf applyAlignment="true" applyBorder="true" applyFont="true" applyNumberFormat="true" borderId="16" fillId="0" fontId="5" numFmtId="1000" quotePrefix="false">
      <alignment horizontal="center" vertical="center" wrapText="true"/>
    </xf>
    <xf applyAlignment="true" applyFont="true" applyNumberFormat="true" borderId="0" fillId="0" fontId="1" numFmtId="1000" quotePrefix="false">
      <alignment horizontal="center" vertical="center"/>
    </xf>
    <xf applyAlignment="true" applyBorder="true" applyFont="true" applyNumberFormat="true" borderId="15" fillId="0" fontId="1" numFmtId="1002" quotePrefix="false">
      <alignment horizontal="center" vertical="center"/>
    </xf>
    <xf applyAlignment="true" applyBorder="true" applyFont="true" applyNumberFormat="true" borderId="24" fillId="0" fontId="1" numFmtId="1002" quotePrefix="false">
      <alignment horizontal="center" vertical="center"/>
    </xf>
    <xf applyAlignment="true" applyBorder="true" applyFont="true" applyNumberFormat="true" borderId="22" fillId="0" fontId="5" numFmtId="1000" quotePrefix="false">
      <alignment horizontal="center" vertical="center" wrapText="true"/>
    </xf>
    <xf applyAlignment="true" applyBorder="true" applyFont="true" applyNumberFormat="true" borderId="26" fillId="0" fontId="1" numFmtId="1000" quotePrefix="false">
      <alignment horizontal="center" vertical="center"/>
    </xf>
    <xf applyAlignment="true" applyBorder="true" applyFont="true" applyNumberFormat="true" borderId="28" fillId="0" fontId="1" numFmtId="1002" quotePrefix="false">
      <alignment horizontal="center" vertical="center"/>
    </xf>
    <xf applyAlignment="true" applyBorder="true" applyFont="true" applyNumberFormat="true" borderId="29" fillId="0" fontId="1" numFmtId="1000" quotePrefix="false">
      <alignment horizontal="right" vertical="center"/>
    </xf>
    <xf applyAlignment="true" applyBorder="true" applyFont="true" applyNumberFormat="true" borderId="17" fillId="0" fontId="1" numFmtId="1000" quotePrefix="false">
      <alignment horizontal="left" vertical="center"/>
    </xf>
    <xf applyAlignment="true" applyBorder="true" applyFont="true" applyNumberFormat="true" borderId="12" fillId="0" fontId="1" numFmtId="1002" quotePrefix="false">
      <alignment horizontal="center" vertical="center"/>
    </xf>
    <xf applyAlignment="true" applyBorder="true" applyFont="true" applyNumberFormat="true" borderId="30" fillId="0" fontId="1" numFmtId="1000" quotePrefix="false">
      <alignment horizontal="right" vertical="center"/>
    </xf>
    <xf applyAlignment="true" applyBorder="true" applyFont="true" applyNumberFormat="true" borderId="23" fillId="0" fontId="1" numFmtId="1000" quotePrefix="false">
      <alignment horizontal="left" vertical="center"/>
    </xf>
    <xf applyAlignment="true" applyBorder="true" applyFont="true" applyNumberFormat="true" borderId="13" fillId="0" fontId="1" numFmtId="1002" quotePrefix="false">
      <alignment horizontal="center" vertical="center"/>
    </xf>
    <xf applyAlignment="true" applyBorder="true" applyFill="true" applyFont="true" applyNumberFormat="true" borderId="11" fillId="4" fontId="1" numFmtId="1000" quotePrefix="false">
      <alignment horizontal="center"/>
    </xf>
    <xf applyAlignment="true" applyBorder="true" applyFill="true" applyFont="true" applyNumberFormat="true" borderId="31" fillId="4" fontId="1" numFmtId="1000" quotePrefix="false">
      <alignment horizontal="center"/>
    </xf>
    <xf applyAlignment="true" applyBorder="true" applyFill="true" applyFont="true" applyNumberFormat="true" borderId="32" fillId="4" fontId="1" numFmtId="1000" quotePrefix="false">
      <alignment horizontal="center"/>
    </xf>
    <xf applyAlignment="true" applyBorder="true" applyFont="true" applyNumberFormat="true" borderId="12" fillId="0" fontId="1" numFmtId="1000" quotePrefix="false">
      <alignment horizontal="right" vertical="center"/>
    </xf>
    <xf applyAlignment="true" applyBorder="true" applyFont="true" applyNumberFormat="true" borderId="13" fillId="0" fontId="1" numFmtId="1000" quotePrefix="false">
      <alignment horizontal="right" vertical="center"/>
    </xf>
    <xf applyAlignment="true" applyBorder="true" applyFont="true" applyNumberFormat="true" borderId="7" fillId="0" fontId="1" numFmtId="1000" quotePrefix="false">
      <alignment horizontal="center" vertical="center"/>
    </xf>
    <xf applyAlignment="true" applyBorder="true" applyFont="true" applyNumberFormat="true" borderId="16" fillId="0" fontId="1" numFmtId="1000" quotePrefix="false">
      <alignment horizontal="right" vertical="center"/>
    </xf>
    <xf applyAlignment="true" applyBorder="true" applyFont="true" applyNumberFormat="true" borderId="29" fillId="0" fontId="1" numFmtId="1000" quotePrefix="false">
      <alignment horizontal="left" vertical="center"/>
    </xf>
    <xf applyAlignment="true" applyBorder="true" applyFont="true" applyNumberFormat="true" borderId="17" fillId="0" fontId="1" numFmtId="1000" quotePrefix="false">
      <alignment horizontal="center" vertical="center"/>
    </xf>
    <xf applyAlignment="true" applyBorder="true" applyFont="true" applyNumberFormat="true" borderId="22" fillId="0" fontId="1" numFmtId="1000" quotePrefix="false">
      <alignment horizontal="right" vertical="center"/>
    </xf>
    <xf applyAlignment="true" applyBorder="true" applyFont="true" applyNumberFormat="true" borderId="30" fillId="0" fontId="1" numFmtId="1000" quotePrefix="false">
      <alignment horizontal="left" vertical="center"/>
    </xf>
    <xf applyAlignment="true" applyBorder="true" applyFont="true" applyNumberFormat="true" borderId="23" fillId="0" fontId="1" numFmtId="1000" quotePrefix="false">
      <alignment horizontal="center" vertical="center"/>
    </xf>
    <xf applyAlignment="true" applyBorder="true" applyFill="true" applyFont="true" applyNumberFormat="true" borderId="8" fillId="3" fontId="7" numFmtId="1000" quotePrefix="false">
      <alignment horizontal="center"/>
    </xf>
    <xf applyAlignment="true" applyBorder="true" applyFill="true" applyFont="true" applyNumberFormat="true" borderId="9" fillId="3" fontId="7" numFmtId="1000" quotePrefix="false">
      <alignment horizontal="center"/>
    </xf>
    <xf applyAlignment="true" applyBorder="true" applyFill="true" applyFont="true" applyNumberFormat="true" borderId="10" fillId="3" fontId="7" numFmtId="1000" quotePrefix="false">
      <alignment horizontal="center"/>
    </xf>
    <xf applyAlignment="true" applyBorder="true" applyFill="true" applyFont="true" applyNumberFormat="true" borderId="6" fillId="4" fontId="11" numFmtId="1000" quotePrefix="false">
      <alignment horizontal="right" vertical="center"/>
    </xf>
    <xf applyAlignment="true" applyBorder="true" applyFill="true" applyFont="true" applyNumberFormat="true" borderId="9" fillId="4" fontId="11" numFmtId="1000" quotePrefix="false">
      <alignment horizontal="right" vertical="center"/>
    </xf>
    <xf applyAlignment="true" applyBorder="true" applyFill="true" applyFont="true" applyNumberFormat="true" borderId="33" fillId="4" fontId="11" numFmtId="1000" quotePrefix="false">
      <alignment horizontal="right" vertical="center"/>
    </xf>
    <xf applyAlignment="true" applyBorder="true" applyFill="true" applyFont="true" applyNumberFormat="true" borderId="7" fillId="4" fontId="12" numFmtId="1000" quotePrefix="false">
      <alignment horizontal="center" vertical="center"/>
    </xf>
    <xf applyAlignment="true" applyBorder="true" applyFill="true" applyFont="true" applyNumberFormat="true" borderId="9" fillId="4" fontId="12" numFmtId="1000" quotePrefix="false">
      <alignment horizontal="center" vertical="center"/>
    </xf>
    <xf applyAlignment="true" applyBorder="true" applyFill="true" applyFont="true" applyNumberFormat="true" borderId="10" fillId="4" fontId="12" numFmtId="1000" quotePrefix="false">
      <alignment horizontal="center" vertical="center"/>
    </xf>
    <xf applyFont="true" applyNumberFormat="true" borderId="0" fillId="0" fontId="1" numFmtId="1003" quotePrefix="false"/>
    <xf applyAlignment="true" applyBorder="true" applyFont="true" applyNumberFormat="true" borderId="14" fillId="0" fontId="1" numFmtId="1000" quotePrefix="false">
      <alignment horizontal="center"/>
    </xf>
    <xf applyAlignment="true" applyBorder="true" applyFont="true" applyNumberFormat="true" borderId="34" fillId="0" fontId="2" numFmtId="1000" quotePrefix="false">
      <alignment horizontal="center" vertical="center"/>
    </xf>
    <xf applyAlignment="true" applyBorder="true" applyFont="true" applyNumberFormat="true" borderId="16" fillId="0" fontId="1" numFmtId="1000" quotePrefix="false">
      <alignment horizontal="center"/>
    </xf>
    <xf applyAlignment="true" applyFont="true" applyNumberFormat="true" borderId="0" fillId="0" fontId="2" numFmtId="1000" quotePrefix="false">
      <alignment horizontal="center" vertical="center"/>
    </xf>
    <xf applyAlignment="true" applyBorder="true" applyFont="true" applyNumberFormat="true" borderId="18" fillId="0" fontId="1" numFmtId="1000" quotePrefix="false">
      <alignment horizontal="center"/>
    </xf>
    <xf applyAlignment="true" applyBorder="true" applyFont="true" applyNumberFormat="true" borderId="19" fillId="0" fontId="1" numFmtId="1002" quotePrefix="false">
      <alignment horizontal="center" vertical="center"/>
    </xf>
    <xf applyAlignment="true" applyFont="true" applyNumberFormat="true" borderId="0" fillId="0" fontId="1" numFmtId="1002" quotePrefix="false">
      <alignment horizontal="center"/>
    </xf>
    <xf applyAlignment="true" applyBorder="true" applyFont="true" applyNumberFormat="true" borderId="14" fillId="0" fontId="3" numFmtId="1000" quotePrefix="false">
      <alignment horizontal="right" vertical="center"/>
    </xf>
    <xf applyAlignment="true" applyBorder="true" applyFont="true" applyNumberFormat="true" borderId="35" fillId="0" fontId="3" numFmtId="1000" quotePrefix="false">
      <alignment horizontal="left" vertical="center"/>
    </xf>
    <xf applyAlignment="true" applyFont="true" applyNumberFormat="true" borderId="0" fillId="0" fontId="13" numFmtId="1000" quotePrefix="false">
      <alignment horizontal="center" vertical="center" wrapText="true"/>
    </xf>
    <xf applyAlignment="true" applyBorder="true" applyFont="true" applyNumberFormat="true" borderId="8" fillId="0" fontId="13" numFmtId="1000" quotePrefix="false">
      <alignment horizontal="center" vertical="center" wrapText="true"/>
    </xf>
    <xf applyAlignment="true" applyBorder="true" applyFont="true" applyNumberFormat="true" borderId="8" fillId="0" fontId="14" numFmtId="1000" quotePrefix="false">
      <alignment horizontal="center" vertical="center" wrapText="true"/>
    </xf>
    <xf applyAlignment="true" applyBorder="true" applyFont="true" applyNumberFormat="true" borderId="8" fillId="0" fontId="3" numFmtId="1000" quotePrefix="false">
      <alignment horizontal="center" vertical="center" wrapText="true"/>
    </xf>
    <xf applyAlignment="true" applyBorder="true" applyFont="true" applyNumberFormat="true" borderId="10" fillId="0" fontId="3" numFmtId="1000" quotePrefix="false">
      <alignment horizontal="center" vertical="center" wrapText="true"/>
    </xf>
    <xf applyAlignment="true" applyBorder="true" applyFont="true" applyNumberFormat="true" borderId="8" fillId="0" fontId="3" numFmtId="1002" quotePrefix="false">
      <alignment horizontal="center" vertical="center" wrapText="true"/>
    </xf>
    <xf applyAlignment="true" applyBorder="true" applyFont="true" applyNumberFormat="true" borderId="8" fillId="0" fontId="1" numFmtId="1002" quotePrefix="false">
      <alignment horizontal="center" vertical="center" wrapText="true"/>
    </xf>
    <xf applyAlignment="true" applyBorder="true" applyFont="true" applyNumberFormat="true" borderId="8" fillId="0" fontId="14" numFmtId="1000" quotePrefix="false">
      <alignment horizontal="right" vertical="center" wrapText="true"/>
    </xf>
    <xf applyAlignment="true" applyBorder="true" applyFont="true" applyNumberFormat="true" borderId="8" fillId="0" fontId="14" numFmtId="1000" quotePrefix="false">
      <alignment horizontal="left" vertical="center" wrapText="true"/>
    </xf>
    <xf applyAlignment="true" applyBorder="true" applyFont="true" applyNumberFormat="true" borderId="8" fillId="0" fontId="14" numFmtId="1002" quotePrefix="false">
      <alignment horizontal="center" vertical="center" wrapText="true"/>
    </xf>
    <xf applyAlignment="true" applyBorder="true" applyFont="true" applyNumberFormat="true" borderId="8" fillId="0" fontId="13" numFmtId="1002" quotePrefix="false">
      <alignment horizontal="center" vertical="center" wrapText="true"/>
    </xf>
    <xf applyAlignment="true" applyBorder="true" applyFont="true" applyNumberFormat="true" borderId="8" fillId="0" fontId="1" numFmtId="1000" quotePrefix="false">
      <alignment horizontal="right" vertical="center" wrapText="true"/>
    </xf>
    <xf applyAlignment="true" applyBorder="true" applyFont="true" applyNumberFormat="true" borderId="8" fillId="0" fontId="2" numFmtId="1000" quotePrefix="false">
      <alignment horizontal="center" vertical="center" wrapText="true"/>
    </xf>
    <xf applyAlignment="true" applyBorder="true" applyFont="true" applyNumberFormat="true" borderId="12" fillId="0" fontId="2" numFmtId="1000" quotePrefix="false">
      <alignment horizontal="center" vertical="center" wrapText="true"/>
    </xf>
    <xf applyAlignment="true" applyBorder="true" applyFont="true" applyNumberFormat="true" borderId="13" fillId="0" fontId="2" numFmtId="1000" quotePrefix="false">
      <alignment horizontal="center" vertical="center" wrapText="true"/>
    </xf>
    <xf applyAlignment="true" applyBorder="true" applyFont="true" applyNumberFormat="true" borderId="6" fillId="0" fontId="1" numFmtId="1000" quotePrefix="false">
      <alignment vertical="center"/>
    </xf>
    <xf applyAlignment="true" applyBorder="true" applyFont="true" applyNumberFormat="true" borderId="8" fillId="0" fontId="9" numFmtId="1000" quotePrefix="false">
      <alignment horizontal="center" vertical="center" wrapText="true"/>
    </xf>
    <xf applyAlignment="true" applyBorder="true" applyFont="true" applyNumberFormat="true" borderId="8" fillId="0" fontId="8" numFmtId="1000" quotePrefix="false">
      <alignment horizontal="right" vertical="center"/>
    </xf>
    <xf applyAlignment="true" applyBorder="true" applyFont="true" applyNumberFormat="true" borderId="8" fillId="0" fontId="8" numFmtId="1000" quotePrefix="false">
      <alignment vertical="center"/>
    </xf>
    <xf applyAlignment="true" applyBorder="true" applyFont="true" applyNumberFormat="true" borderId="8" fillId="0" fontId="8" numFmtId="1000" quotePrefix="false">
      <alignment horizontal="center" vertical="center"/>
    </xf>
    <xf applyAlignment="true" applyBorder="true" applyFont="true" applyNumberFormat="true" borderId="8" fillId="0" fontId="1" numFmtId="1002" quotePrefix="false">
      <alignment horizontal="center"/>
    </xf>
    <xf applyAlignment="true" applyBorder="true" applyFont="true" applyNumberFormat="true" borderId="12" fillId="0" fontId="9" numFmtId="1000" quotePrefix="false">
      <alignment horizontal="center" vertical="center" wrapText="true"/>
    </xf>
    <xf applyAlignment="true" applyBorder="true" applyFont="true" applyNumberFormat="true" borderId="12" fillId="0" fontId="8" numFmtId="1000" quotePrefix="false">
      <alignment horizontal="center" vertical="center"/>
    </xf>
    <xf applyAlignment="true" applyBorder="true" applyFont="true" applyNumberFormat="true" borderId="13" fillId="0" fontId="9" numFmtId="1000" quotePrefix="false">
      <alignment horizontal="center" vertical="center" wrapText="true"/>
    </xf>
    <xf applyAlignment="true" applyBorder="true" applyFont="true" applyNumberFormat="true" borderId="8" fillId="0" fontId="8" numFmtId="1000" quotePrefix="false">
      <alignment horizontal="center" vertical="center" wrapText="true"/>
    </xf>
    <xf applyAlignment="true" applyBorder="true" applyFont="true" applyNumberFormat="true" borderId="12" fillId="0" fontId="8" numFmtId="1000" quotePrefix="false">
      <alignment horizontal="center" vertical="center" wrapText="true"/>
    </xf>
    <xf applyAlignment="true" applyBorder="true" applyFont="true" applyNumberFormat="true" borderId="13" fillId="0" fontId="8" numFmtId="1000" quotePrefix="false">
      <alignment horizontal="center" vertical="center" wrapText="true"/>
    </xf>
    <xf applyAlignment="true" applyBorder="true" applyFont="true" applyNumberFormat="true" borderId="13" fillId="0" fontId="8" numFmtId="1000" quotePrefix="false">
      <alignment horizontal="center" vertical="center"/>
    </xf>
    <xf applyAlignment="true" applyBorder="true" applyFont="true" applyNumberFormat="true" borderId="8" fillId="0" fontId="1" numFmtId="1000" quotePrefix="false">
      <alignment horizontal="center" vertical="center" wrapText="true"/>
    </xf>
    <xf applyAlignment="true" applyBorder="true" applyFont="true" applyNumberFormat="true" borderId="11" fillId="0" fontId="1" numFmtId="1002" quotePrefix="false">
      <alignment horizontal="center" vertical="center" wrapText="true"/>
    </xf>
    <xf applyAlignment="true" applyBorder="true" applyFont="true" applyNumberFormat="true" borderId="12" fillId="0" fontId="1" numFmtId="1000" quotePrefix="false">
      <alignment horizontal="center" vertical="center" wrapText="true"/>
    </xf>
    <xf applyAlignment="true" applyBorder="true" applyFont="true" applyNumberFormat="true" borderId="6" fillId="0" fontId="1" numFmtId="1000" quotePrefix="false">
      <alignment horizontal="right" vertical="center" wrapText="true"/>
    </xf>
    <xf applyAlignment="true" applyBorder="true" applyFont="true" applyNumberFormat="true" borderId="13" fillId="0" fontId="1" numFmtId="1000" quotePrefix="false">
      <alignment horizontal="center" vertical="center" wrapText="true"/>
    </xf>
    <xf applyAlignment="true" applyBorder="true" applyFont="true" applyNumberFormat="true" borderId="6" fillId="0" fontId="1" numFmtId="1000" quotePrefix="false">
      <alignment horizontal="center"/>
    </xf>
    <xf applyAlignment="true" applyBorder="true" applyFont="true" applyNumberFormat="true" borderId="22" fillId="0" fontId="1" numFmtId="1000" quotePrefix="false">
      <alignment horizontal="center"/>
    </xf>
    <xf applyAlignment="true" applyBorder="true" applyFont="true" applyNumberFormat="true" borderId="8" fillId="0" fontId="1" numFmtId="1000" quotePrefix="false">
      <alignment horizontal="right"/>
    </xf>
    <xf applyAlignment="true" applyBorder="true" applyFont="true" applyNumberFormat="true" borderId="25" fillId="0" fontId="1" numFmtId="1000" quotePrefix="false">
      <alignment horizontal="right"/>
    </xf>
    <xf applyBorder="true" applyFont="true" applyNumberFormat="true" borderId="25" fillId="0" fontId="1" numFmtId="1000" quotePrefix="false"/>
    <xf applyAlignment="true" applyBorder="true" applyFont="true" applyNumberFormat="true" borderId="7" fillId="0" fontId="1" numFmtId="1000" quotePrefix="false">
      <alignment vertical="center"/>
    </xf>
    <xf applyAlignment="true" applyBorder="true" applyFont="true" applyNumberFormat="true" borderId="6" fillId="0" fontId="1" numFmtId="1000" quotePrefix="false">
      <alignment horizontal="right"/>
    </xf>
    <xf applyAlignment="true" applyBorder="true" applyFont="true" applyNumberFormat="true" borderId="7" fillId="0" fontId="1" numFmtId="1000" quotePrefix="false">
      <alignment horizontal="left"/>
    </xf>
    <xf applyAlignment="true" applyBorder="true" applyFont="true" applyNumberFormat="true" borderId="25" fillId="0" fontId="1" numFmtId="1000" quotePrefix="false">
      <alignment horizontal="left"/>
    </xf>
    <xf applyAlignment="true" applyBorder="true" applyFont="true" applyNumberFormat="true" borderId="25" fillId="0" fontId="1" numFmtId="1000" quotePrefix="false">
      <alignment horizontal="right" vertical="center"/>
    </xf>
    <xf applyAlignment="true" applyBorder="true" applyFont="true" applyNumberFormat="true" borderId="25" fillId="0" fontId="1" numFmtId="1000" quotePrefix="false">
      <alignment horizontal="left" vertical="center"/>
    </xf>
    <xf applyAlignment="true" applyBorder="true" applyFont="true" applyNumberFormat="true" borderId="8" fillId="0" fontId="3" numFmtId="1000" quotePrefix="false">
      <alignment horizontal="right" vertical="center"/>
    </xf>
    <xf applyAlignment="true" applyBorder="true" applyFont="true" applyNumberFormat="true" borderId="8" fillId="0" fontId="3" numFmtId="1001" quotePrefix="false">
      <alignment horizontal="left" vertical="center"/>
    </xf>
    <xf applyAlignment="true" applyBorder="true" applyFont="true" applyNumberFormat="true" borderId="8" fillId="0" fontId="3" numFmtId="1000" quotePrefix="false">
      <alignment horizontal="left" vertical="center"/>
    </xf>
    <xf applyAlignment="true" applyBorder="true" applyFont="true" applyNumberFormat="true" borderId="9" fillId="0" fontId="1" numFmtId="1000" quotePrefix="false">
      <alignment horizontal="center"/>
    </xf>
    <xf applyAlignment="true" applyBorder="true" applyFont="true" applyNumberFormat="true" borderId="10" fillId="0" fontId="1" numFmtId="1000" quotePrefix="false">
      <alignment horizontal="center"/>
    </xf>
    <xf applyAlignment="true" applyBorder="true" applyFont="true" applyNumberFormat="true" borderId="8" fillId="0" fontId="3" numFmtId="1001" quotePrefix="false">
      <alignment horizontal="center" vertical="center"/>
    </xf>
    <xf applyAlignment="true" applyBorder="true" applyFont="true" applyNumberFormat="true" borderId="11" fillId="0" fontId="1" numFmtId="1004" quotePrefix="false">
      <alignment horizontal="center" vertical="center"/>
    </xf>
    <xf applyAlignment="true" applyFont="true" applyNumberFormat="true" borderId="0" fillId="0" fontId="10" numFmtId="1000" quotePrefix="false">
      <alignment vertical="center"/>
    </xf>
    <xf applyAlignment="true" applyBorder="true" applyFont="true" applyNumberFormat="true" borderId="8" fillId="0" fontId="1" numFmtId="1004" quotePrefix="false">
      <alignment horizontal="center" vertical="center"/>
    </xf>
    <xf applyAlignment="true" applyBorder="true" applyFont="true" applyNumberFormat="true" borderId="25" fillId="0" fontId="1" numFmtId="1000" quotePrefix="false">
      <alignment vertical="center"/>
    </xf>
    <xf applyFont="true" applyNumberFormat="true" borderId="0" fillId="0" fontId="1" numFmtId="1005" quotePrefix="false"/>
    <xf applyAlignment="true" applyBorder="true" applyFont="true" applyNumberFormat="true" borderId="8" fillId="0" fontId="6" numFmtId="1000" quotePrefix="false">
      <alignment horizontal="center"/>
    </xf>
    <xf applyAlignment="true" applyBorder="true" applyFont="true" applyNumberFormat="true" borderId="36" fillId="0" fontId="6" numFmtId="1000" quotePrefix="false">
      <alignment horizontal="center"/>
    </xf>
    <xf applyAlignment="true" applyBorder="true" applyFont="true" applyNumberFormat="true" borderId="37" fillId="0" fontId="6" numFmtId="1000" quotePrefix="false">
      <alignment horizontal="center"/>
    </xf>
    <xf applyAlignment="true" applyBorder="true" applyFont="true" applyNumberFormat="true" borderId="8" fillId="0" fontId="3" numFmtId="1005" quotePrefix="false">
      <alignment horizontal="right" vertical="center"/>
    </xf>
    <xf applyAlignment="true" applyBorder="true" applyFont="true" applyNumberFormat="true" borderId="8" fillId="0" fontId="3" numFmtId="1002" quotePrefix="false">
      <alignment horizontal="left" vertical="center"/>
    </xf>
    <xf applyAlignment="true" applyBorder="true" applyFont="true" applyNumberFormat="true" borderId="38" fillId="0" fontId="6" numFmtId="1000" quotePrefix="false">
      <alignment horizontal="center"/>
    </xf>
    <xf applyAlignment="true" applyBorder="true" applyFont="true" applyNumberFormat="true" borderId="39" fillId="0" fontId="6" numFmtId="1000" quotePrefix="false">
      <alignment horizontal="center"/>
    </xf>
    <xf applyAlignment="true" applyBorder="true" applyFont="true" applyNumberFormat="true" borderId="40" fillId="0" fontId="6" numFmtId="1000" quotePrefix="false">
      <alignment horizontal="center"/>
    </xf>
    <xf applyAlignment="true" applyBorder="true" applyFill="true" applyFont="true" applyNumberFormat="true" borderId="8" fillId="4" fontId="15" numFmtId="1000" quotePrefix="false">
      <alignment horizontal="center"/>
    </xf>
    <xf applyAlignment="true" applyBorder="true" applyFill="true" applyFont="true" applyNumberFormat="true" borderId="9" fillId="4" fontId="15" numFmtId="1000" quotePrefix="false">
      <alignment horizontal="center"/>
    </xf>
    <xf applyAlignment="true" applyBorder="true" applyFill="true" applyFont="true" applyNumberFormat="true" borderId="10" fillId="4" fontId="15" numFmtId="1000" quotePrefix="false">
      <alignment horizontal="center"/>
    </xf>
    <xf applyAlignment="true" applyBorder="true" applyFont="true" applyNumberFormat="true" borderId="8" fillId="0" fontId="5" numFmtId="1000" quotePrefix="false">
      <alignment wrapText="true"/>
    </xf>
    <xf applyAlignment="true" applyBorder="true" applyFont="true" applyNumberFormat="true" borderId="8" fillId="0" fontId="3" numFmtId="1005" quotePrefix="false">
      <alignment horizontal="center"/>
    </xf>
    <xf applyAlignment="true" applyBorder="true" applyFont="true" applyNumberFormat="true" borderId="8" fillId="0" fontId="3" numFmtId="1000" quotePrefix="false">
      <alignment horizontal="center"/>
    </xf>
    <xf applyAlignment="true" applyBorder="true" applyFont="true" applyNumberFormat="true" borderId="8" fillId="0" fontId="1" numFmtId="1005" quotePrefix="false">
      <alignment horizontal="center" vertical="center"/>
    </xf>
    <xf applyAlignment="true" applyBorder="true" applyFont="true" applyNumberFormat="true" borderId="12" fillId="0" fontId="1" numFmtId="1005" quotePrefix="false">
      <alignment horizontal="center" vertical="center"/>
    </xf>
    <xf applyAlignment="true" applyBorder="true" applyFont="true" applyNumberFormat="true" borderId="12" fillId="0" fontId="1" numFmtId="1002" quotePrefix="false">
      <alignment horizontal="center" vertical="center" wrapText="true"/>
    </xf>
    <xf applyAlignment="true" applyBorder="true" applyFont="true" applyNumberFormat="true" borderId="13" fillId="0" fontId="1" numFmtId="1005" quotePrefix="false">
      <alignment horizontal="center" vertical="center"/>
    </xf>
    <xf applyAlignment="true" applyBorder="true" applyFont="true" applyNumberFormat="true" borderId="13" fillId="0" fontId="1" numFmtId="1002" quotePrefix="false">
      <alignment horizontal="center" vertical="center" wrapText="true"/>
    </xf>
    <xf applyAlignment="true" applyBorder="true" applyFill="true" applyFont="true" applyNumberFormat="true" borderId="8" fillId="4" fontId="11" numFmtId="1000" quotePrefix="false">
      <alignment horizontal="center" vertical="center"/>
    </xf>
    <xf applyAlignment="true" applyBorder="true" applyFill="true" applyFont="true" applyNumberFormat="true" borderId="9" fillId="4" fontId="11" numFmtId="1000" quotePrefix="false">
      <alignment horizontal="center" vertical="center"/>
    </xf>
    <xf applyAlignment="true" applyBorder="true" applyFill="true" applyFont="true" applyNumberFormat="true" borderId="10" fillId="4" fontId="11" numFmtId="1000" quotePrefix="false">
      <alignment horizontal="center" vertical="center"/>
    </xf>
    <xf applyAlignment="true" applyFont="true" applyNumberFormat="true" borderId="0" fillId="0" fontId="16" numFmtId="1000" quotePrefix="false">
      <alignment vertical="center"/>
    </xf>
    <xf applyAlignment="true" applyBorder="true" applyFill="true" applyFont="true" applyNumberFormat="true" borderId="11" fillId="4" fontId="11" numFmtId="1000" quotePrefix="false">
      <alignment horizontal="center" vertical="center"/>
    </xf>
    <xf applyAlignment="true" applyBorder="true" applyFill="true" applyFont="true" applyNumberFormat="true" borderId="31" fillId="4" fontId="11" numFmtId="1000" quotePrefix="false">
      <alignment horizontal="center" vertical="center"/>
    </xf>
    <xf applyAlignment="true" applyBorder="true" applyFill="true" applyFont="true" applyNumberFormat="true" borderId="32" fillId="4" fontId="11" numFmtId="1000" quotePrefix="false">
      <alignment horizontal="center" vertical="center"/>
    </xf>
    <xf applyBorder="true" applyFont="true" applyNumberFormat="true" borderId="41" fillId="0" fontId="1" numFmtId="1000" quotePrefix="false"/>
    <xf applyAlignment="true" applyBorder="true" applyFont="true" applyNumberFormat="true" borderId="41" fillId="0" fontId="1" numFmtId="1000" quotePrefix="false">
      <alignment horizontal="center" vertical="center"/>
    </xf>
    <xf applyAlignment="true" applyBorder="true" applyFont="true" applyNumberFormat="true" borderId="41" fillId="0" fontId="5" numFmtId="1000" quotePrefix="false">
      <alignment horizontal="center" vertical="center" wrapText="true"/>
    </xf>
    <xf applyAlignment="true" applyBorder="true" applyFont="true" applyNumberFormat="true" borderId="41" fillId="0" fontId="1" numFmtId="1005" quotePrefix="false">
      <alignment horizontal="center" vertical="center"/>
    </xf>
    <xf applyAlignment="true" applyBorder="true" applyFont="true" applyNumberFormat="true" borderId="41" fillId="0" fontId="1" numFmtId="1000" quotePrefix="false">
      <alignment horizontal="center" vertical="center" wrapText="true"/>
    </xf>
    <xf applyAlignment="true" applyBorder="true" applyFont="true" applyNumberFormat="true" borderId="41" fillId="0" fontId="1" numFmtId="1002" quotePrefix="false">
      <alignment horizontal="center" vertical="center"/>
    </xf>
    <xf applyAlignment="true" applyBorder="true" applyFont="true" applyNumberFormat="true" borderId="42" fillId="0" fontId="1" numFmtId="1000" quotePrefix="false">
      <alignment horizontal="center" vertical="center"/>
    </xf>
    <xf applyAlignment="true" applyBorder="true" applyFont="true" applyNumberFormat="true" borderId="42" fillId="0" fontId="5" numFmtId="1000" quotePrefix="false">
      <alignment horizontal="center" vertical="center" wrapText="true"/>
    </xf>
    <xf applyAlignment="true" applyBorder="true" applyFont="true" applyNumberFormat="true" borderId="42" fillId="0" fontId="1" numFmtId="1005" quotePrefix="false">
      <alignment horizontal="center" vertical="center"/>
    </xf>
    <xf applyAlignment="true" applyBorder="true" applyFont="true" applyNumberFormat="true" borderId="42" fillId="0" fontId="1" numFmtId="1000" quotePrefix="false">
      <alignment horizontal="center" vertical="center" wrapText="true"/>
    </xf>
    <xf applyAlignment="true" applyBorder="true" applyFont="true" applyNumberFormat="true" borderId="42" fillId="0" fontId="1" numFmtId="1002" quotePrefix="false">
      <alignment horizontal="center" vertical="center"/>
    </xf>
    <xf applyAlignment="true" applyBorder="true" applyFont="true" applyNumberFormat="true" borderId="43" fillId="0" fontId="1" numFmtId="1000" quotePrefix="false">
      <alignment horizontal="center" vertical="center"/>
    </xf>
    <xf applyAlignment="true" applyBorder="true" applyFont="true" applyNumberFormat="true" borderId="43" fillId="0" fontId="5" numFmtId="1000" quotePrefix="false">
      <alignment horizontal="center" vertical="center" wrapText="true"/>
    </xf>
    <xf applyAlignment="true" applyBorder="true" applyFont="true" applyNumberFormat="true" borderId="43" fillId="0" fontId="1" numFmtId="1005" quotePrefix="false">
      <alignment horizontal="center" vertical="center"/>
    </xf>
    <xf applyAlignment="true" applyBorder="true" applyFont="true" applyNumberFormat="true" borderId="43" fillId="0" fontId="1" numFmtId="1000" quotePrefix="false">
      <alignment horizontal="center" vertical="center" wrapText="true"/>
    </xf>
    <xf applyAlignment="true" applyBorder="true" applyFont="true" applyNumberFormat="true" borderId="43" fillId="0" fontId="1" numFmtId="1002" quotePrefix="false">
      <alignment horizontal="center" vertical="center"/>
    </xf>
    <xf applyAlignment="true" applyBorder="true" applyFill="true" applyFont="true" applyNumberFormat="true" borderId="41" fillId="4" fontId="11" numFmtId="1000" quotePrefix="false">
      <alignment horizontal="center" vertical="center"/>
    </xf>
    <xf applyAlignment="true" applyBorder="true" applyFill="true" applyFont="true" applyNumberFormat="true" borderId="44" fillId="4" fontId="11" numFmtId="1000" quotePrefix="false">
      <alignment horizontal="center" vertical="center"/>
    </xf>
    <xf applyAlignment="true" applyBorder="true" applyFill="true" applyFont="true" applyNumberFormat="true" borderId="45" fillId="4" fontId="11" numFmtId="1000" quotePrefix="false">
      <alignment horizontal="center" vertical="center"/>
    </xf>
    <xf applyAlignment="true" applyBorder="true" applyFont="true" applyNumberFormat="true" borderId="41" fillId="0" fontId="1" numFmtId="1000" quotePrefix="false">
      <alignment horizontal="center"/>
    </xf>
    <xf applyAlignment="true" applyBorder="true" applyFont="true" applyNumberFormat="true" borderId="41" fillId="0" fontId="9" numFmtId="1000" quotePrefix="false">
      <alignment horizontal="center" vertical="center" wrapText="true"/>
    </xf>
    <xf applyAlignment="true" applyBorder="true" applyFont="true" applyNumberFormat="true" borderId="41" fillId="0" fontId="8" numFmtId="1000" quotePrefix="false">
      <alignment horizontal="center"/>
    </xf>
    <xf applyAlignment="true" applyBorder="true" applyFont="true" applyNumberFormat="true" borderId="41" fillId="0" fontId="8" numFmtId="1000" quotePrefix="false">
      <alignment horizontal="center" vertical="center"/>
    </xf>
    <xf applyAlignment="true" applyBorder="true" applyFont="true" applyNumberFormat="true" borderId="41" fillId="0" fontId="8" numFmtId="1005" quotePrefix="false">
      <alignment horizontal="center" vertical="center"/>
    </xf>
    <xf applyAlignment="true" applyBorder="true" applyFont="true" applyNumberFormat="true" borderId="41" fillId="0" fontId="8" numFmtId="1002" quotePrefix="false">
      <alignment horizontal="center" vertical="center"/>
    </xf>
    <xf applyAlignment="true" applyBorder="true" applyFill="true" applyFont="true" applyNumberFormat="true" borderId="41" fillId="4" fontId="8" numFmtId="1000" quotePrefix="false">
      <alignment horizontal="center" vertical="center"/>
    </xf>
    <xf applyAlignment="true" applyBorder="true" applyFill="true" applyFont="true" applyNumberFormat="true" borderId="44" fillId="4" fontId="8" numFmtId="1000" quotePrefix="false">
      <alignment horizontal="center" vertical="center"/>
    </xf>
    <xf applyAlignment="true" applyBorder="true" applyFill="true" applyFont="true" applyNumberFormat="true" borderId="45" fillId="4" fontId="8" numFmtId="1000" quotePrefix="false">
      <alignment horizontal="center" vertical="center"/>
    </xf>
    <xf applyAlignment="true" applyBorder="true" applyFont="true" applyNumberFormat="true" borderId="41" fillId="0" fontId="9" numFmtId="1000" quotePrefix="false">
      <alignment horizontal="center" vertical="center"/>
    </xf>
    <xf applyAlignment="true" applyBorder="true" applyFont="true" applyNumberFormat="true" borderId="41" fillId="0" fontId="5" numFmtId="1000" quotePrefix="false">
      <alignment horizontal="center" wrapText="true"/>
    </xf>
    <xf applyAlignment="true" applyBorder="true" applyFont="true" applyNumberFormat="true" borderId="41" fillId="0" fontId="1" numFmtId="1005" quotePrefix="false">
      <alignment horizontal="center"/>
    </xf>
    <xf applyAlignment="true" applyBorder="true" applyFont="true" applyNumberFormat="true" borderId="42" fillId="0" fontId="1" numFmtId="1000" quotePrefix="false">
      <alignment horizontal="center"/>
    </xf>
    <xf applyAlignment="true" applyBorder="true" applyFont="true" applyNumberFormat="true" borderId="42" fillId="0" fontId="1" numFmtId="1005" quotePrefix="false">
      <alignment horizontal="center"/>
    </xf>
    <xf applyAlignment="true" applyBorder="true" applyFont="true" applyNumberFormat="true" borderId="43" fillId="0" fontId="1" numFmtId="1000" quotePrefix="false">
      <alignment horizontal="center"/>
    </xf>
    <xf applyAlignment="true" applyBorder="true" applyFont="true" applyNumberFormat="true" borderId="43" fillId="0" fontId="1" numFmtId="1005" quotePrefix="false">
      <alignment horizontal="center"/>
    </xf>
    <xf applyAlignment="true" applyFont="true" applyNumberFormat="true" borderId="0" fillId="0" fontId="1" numFmtId="1000" quotePrefix="false">
      <alignment horizontal="center"/>
    </xf>
    <xf applyAlignment="true" applyFont="true" applyNumberFormat="true" borderId="0" fillId="0" fontId="3" numFmtId="1001" quotePrefix="false">
      <alignment horizontal="center" vertical="center"/>
    </xf>
    <xf applyAlignment="true" applyFont="true" applyNumberFormat="true" borderId="0" fillId="0" fontId="3" numFmtId="1000" quotePrefix="false">
      <alignment horizontal="center" vertical="center"/>
    </xf>
    <xf applyAlignment="true" applyBorder="true" applyFont="true" applyNumberFormat="true" borderId="8" fillId="0" fontId="3" numFmtId="1001" quotePrefix="false">
      <alignment horizontal="center"/>
    </xf>
    <xf applyAlignment="true" applyBorder="true" applyFill="true" applyFont="true" applyNumberFormat="true" borderId="11" fillId="3" fontId="7" numFmtId="1000" quotePrefix="false">
      <alignment horizontal="center"/>
    </xf>
    <xf applyAlignment="true" applyBorder="true" applyFill="true" applyFont="true" applyNumberFormat="true" borderId="31" fillId="3" fontId="7" numFmtId="1000" quotePrefix="false">
      <alignment horizontal="center"/>
    </xf>
    <xf applyAlignment="true" applyBorder="true" applyFill="true" applyFont="true" applyNumberFormat="true" borderId="32" fillId="3" fontId="7" numFmtId="1000" quotePrefix="false">
      <alignment horizontal="center"/>
    </xf>
    <xf applyAlignment="true" applyBorder="true" applyFont="true" applyNumberFormat="true" borderId="6" fillId="0" fontId="1" numFmtId="1000" quotePrefix="false">
      <alignment horizontal="center" vertical="center"/>
    </xf>
    <xf applyAlignment="true" applyBorder="true" applyFont="true" applyNumberFormat="true" borderId="41" fillId="0" fontId="1" numFmtId="1004" quotePrefix="false">
      <alignment horizontal="center" vertical="center" wrapText="true"/>
    </xf>
    <xf applyAlignment="true" applyBorder="true" applyFill="true" applyFont="true" applyNumberFormat="true" borderId="46" fillId="4" fontId="11" numFmtId="1000" quotePrefix="false">
      <alignment horizontal="center" vertical="center"/>
    </xf>
    <xf applyAlignment="true" applyBorder="true" applyFill="true" applyFont="true" applyNumberFormat="true" borderId="36" fillId="4" fontId="11" numFmtId="1000" quotePrefix="false">
      <alignment horizontal="center" vertical="center"/>
    </xf>
    <xf applyAlignment="true" applyBorder="true" applyFont="true" applyNumberFormat="true" borderId="41" fillId="0" fontId="1" numFmtId="1004" quotePrefix="false">
      <alignment vertical="center" wrapText="true"/>
    </xf>
    <xf applyAlignment="true" applyBorder="true" applyFont="true" applyNumberFormat="true" borderId="41" fillId="0" fontId="1" numFmtId="1002" quotePrefix="false">
      <alignment vertical="center"/>
    </xf>
    <xf applyAlignment="true" applyBorder="true" applyFill="true" applyFont="true" applyNumberFormat="true" borderId="6" fillId="4" fontId="11" numFmtId="1000" quotePrefix="false">
      <alignment horizontal="center" vertical="center"/>
    </xf>
    <xf applyAlignment="true" applyBorder="true" applyFill="true" applyFont="true" applyNumberFormat="true" borderId="33" fillId="4" fontId="11" numFmtId="1000" quotePrefix="false">
      <alignment horizontal="center" vertical="center"/>
    </xf>
    <xf applyAlignment="true" applyBorder="true" applyFont="true" applyNumberFormat="true" borderId="12" fillId="0" fontId="1" numFmtId="1004" quotePrefix="false">
      <alignment horizontal="center" vertical="center"/>
    </xf>
    <xf applyAlignment="true" applyBorder="true" applyFont="true" applyNumberFormat="true" borderId="13" fillId="0" fontId="1" numFmtId="1004" quotePrefix="false">
      <alignment horizontal="center" vertical="center"/>
    </xf>
    <xf applyAlignment="true" applyBorder="true" applyFill="true" applyFont="true" applyNumberFormat="true" borderId="8" fillId="4" fontId="17" numFmtId="1000" quotePrefix="false">
      <alignment horizontal="center"/>
    </xf>
    <xf applyAlignment="true" applyBorder="true" applyFill="true" applyFont="true" applyNumberFormat="true" borderId="9" fillId="4" fontId="17" numFmtId="1000" quotePrefix="false">
      <alignment horizontal="center"/>
    </xf>
    <xf applyAlignment="true" applyBorder="true" applyFill="true" applyFont="true" applyNumberFormat="true" borderId="10" fillId="4" fontId="17" numFmtId="1000" quotePrefix="false">
      <alignment horizontal="center"/>
    </xf>
    <xf applyAlignment="true" applyBorder="true" applyFont="true" applyNumberFormat="true" borderId="8" fillId="0" fontId="1" numFmtId="1000" quotePrefix="false">
      <alignment vertical="center" wrapText="true"/>
    </xf>
    <xf applyAlignment="true" applyBorder="true" applyFont="true" applyNumberFormat="true" borderId="11" fillId="0" fontId="1" numFmtId="1004" quotePrefix="false">
      <alignment horizontal="center" vertical="center" wrapText="true"/>
    </xf>
    <xf applyAlignment="true" applyBorder="true" applyFont="true" applyNumberFormat="true" borderId="19" fillId="0" fontId="1" numFmtId="1004" quotePrefix="false">
      <alignment horizontal="center" vertical="center" wrapText="true"/>
    </xf>
    <xf applyAlignment="true" applyBorder="true" applyFont="true" applyNumberFormat="true" borderId="24" fillId="0" fontId="1" numFmtId="1004" quotePrefix="false">
      <alignment horizontal="center" vertical="center" wrapText="true"/>
    </xf>
    <xf applyAlignment="true" applyBorder="true" applyFill="true" applyFont="true" applyNumberFormat="true" borderId="14" fillId="4" fontId="11" numFmtId="1000" quotePrefix="false">
      <alignment horizontal="center" vertical="center"/>
    </xf>
    <xf applyAlignment="true" applyBorder="true" applyFill="true" applyFont="true" applyNumberFormat="true" borderId="47" fillId="4" fontId="11" numFmtId="1000" quotePrefix="false">
      <alignment horizontal="center" vertical="center"/>
    </xf>
    <xf applyAlignment="true" applyBorder="true" applyFont="true" applyNumberFormat="true" borderId="6" fillId="0" fontId="1" numFmtId="1000" quotePrefix="false">
      <alignment horizontal="center" vertical="center" wrapText="true"/>
    </xf>
    <xf applyAlignment="true" applyBorder="true" applyFont="true" applyNumberFormat="true" borderId="16" fillId="0" fontId="1" numFmtId="1000" quotePrefix="false">
      <alignment horizontal="center" vertical="center" wrapText="true"/>
    </xf>
    <xf applyAlignment="true" applyBorder="true" applyFont="true" applyNumberFormat="true" borderId="22" fillId="0" fontId="1" numFmtId="1000" quotePrefix="false">
      <alignment horizontal="center" vertical="center" wrapText="true"/>
    </xf>
    <xf applyAlignment="true" applyBorder="true" applyFont="true" applyNumberFormat="true" borderId="8" fillId="0" fontId="1" numFmtId="1004" quotePrefix="false">
      <alignment horizontal="center" vertical="center" wrapText="true"/>
    </xf>
    <xf applyAlignment="true" applyBorder="true" applyFont="true" applyNumberFormat="true" borderId="12" fillId="0" fontId="1" numFmtId="1004" quotePrefix="false">
      <alignment horizontal="center" vertical="center" wrapText="true"/>
    </xf>
    <xf applyAlignment="true" applyBorder="true" applyFont="true" applyNumberFormat="true" borderId="13" fillId="0" fontId="1" numFmtId="1004" quotePrefix="false">
      <alignment horizontal="center" vertical="center" wrapText="true"/>
    </xf>
    <xf applyAlignment="true" applyFont="true" applyNumberFormat="true" borderId="0" fillId="0" fontId="1" numFmtId="1000" quotePrefix="false">
      <alignment wrapText="true"/>
    </xf>
    <xf applyAlignment="true" applyFont="true" applyNumberFormat="true" borderId="0" fillId="0" fontId="1" numFmtId="1000" quotePrefix="false">
      <alignment horizontal="right"/>
    </xf>
    <xf applyAlignment="true" applyFont="true" applyNumberFormat="true" borderId="0" fillId="0" fontId="1" numFmtId="1000" quotePrefix="false">
      <alignment horizontal="left"/>
    </xf>
    <xf applyAlignment="true" applyBorder="true" applyFont="true" applyNumberFormat="true" borderId="6" fillId="0" fontId="3" numFmtId="1001" quotePrefix="false">
      <alignment horizontal="left" vertical="center"/>
    </xf>
    <xf applyAlignment="true" applyBorder="true" applyFont="true" applyNumberFormat="true" borderId="11" fillId="0" fontId="3" numFmtId="1000" quotePrefix="false">
      <alignment horizontal="center" vertical="center"/>
    </xf>
    <xf applyAlignment="true" applyBorder="true" applyFont="true" applyNumberFormat="true" borderId="14" fillId="0" fontId="3" numFmtId="1000" quotePrefix="false">
      <alignment horizontal="left" vertical="center"/>
    </xf>
    <xf applyAlignment="true" applyBorder="true" applyFill="true" applyFont="true" applyNumberFormat="true" borderId="8" fillId="4" fontId="18" numFmtId="1000" quotePrefix="false">
      <alignment horizontal="center"/>
    </xf>
    <xf applyAlignment="true" applyBorder="true" applyFill="true" applyFont="true" applyNumberFormat="true" borderId="9" fillId="4" fontId="18" numFmtId="1000" quotePrefix="false">
      <alignment horizontal="center"/>
    </xf>
    <xf applyAlignment="true" applyBorder="true" applyFill="true" applyFont="true" applyNumberFormat="true" borderId="10" fillId="4" fontId="18" numFmtId="1000" quotePrefix="false">
      <alignment horizontal="center"/>
    </xf>
    <xf applyAlignment="true" applyBorder="true" applyFont="true" applyNumberFormat="true" borderId="10" fillId="0" fontId="3" numFmtId="1000" quotePrefix="false">
      <alignment horizontal="center"/>
    </xf>
    <xf applyAlignment="true" applyBorder="true" applyFill="true" applyFont="true" applyNumberFormat="true" borderId="8" fillId="3" fontId="19" numFmtId="1000" quotePrefix="false">
      <alignment horizontal="center"/>
    </xf>
    <xf applyAlignment="true" applyBorder="true" applyFill="true" applyFont="true" applyNumberFormat="true" borderId="9" fillId="3" fontId="19" numFmtId="1000" quotePrefix="false">
      <alignment horizontal="center"/>
    </xf>
    <xf applyAlignment="true" applyBorder="true" applyFill="true" applyFont="true" applyNumberFormat="true" borderId="10" fillId="3" fontId="19" numFmtId="1000" quotePrefix="false">
      <alignment horizontal="center"/>
    </xf>
    <xf applyAlignment="true" applyBorder="true" applyFont="true" applyNumberFormat="true" borderId="37" fillId="0" fontId="1" numFmtId="1000" quotePrefix="false">
      <alignment horizontal="center" vertical="center"/>
    </xf>
    <xf applyAlignment="true" applyBorder="true" applyFont="true" applyNumberFormat="true" borderId="48" fillId="0" fontId="1" numFmtId="1000" quotePrefix="false">
      <alignment horizontal="center" vertical="center"/>
    </xf>
    <xf applyAlignment="true" applyBorder="true" applyFont="true" applyNumberFormat="true" borderId="49" fillId="0" fontId="1" numFmtId="1000" quotePrefix="false">
      <alignment horizontal="center" vertical="center"/>
    </xf>
    <xf applyAlignment="true" applyBorder="true" applyFont="true" applyNumberFormat="true" borderId="38" fillId="0" fontId="1" numFmtId="1000" quotePrefix="false">
      <alignment horizontal="center" vertical="center"/>
    </xf>
    <xf applyAlignment="true" applyBorder="true" applyFont="true" applyNumberFormat="true" borderId="40" fillId="0" fontId="1" numFmtId="1000" quotePrefix="false">
      <alignment horizontal="center" vertical="center"/>
    </xf>
    <xf applyAlignment="true" applyBorder="true" applyFont="true" applyNumberFormat="true" borderId="11" fillId="0" fontId="1" numFmtId="1000" quotePrefix="false">
      <alignment horizontal="center" vertical="center" wrapText="true"/>
    </xf>
    <xf applyAlignment="true" applyBorder="true" applyFont="true" applyNumberFormat="true" borderId="11" fillId="0" fontId="5" numFmtId="1000" quotePrefix="false">
      <alignment horizontal="center" vertical="center" wrapText="true"/>
    </xf>
    <xf applyAlignment="true" applyBorder="true" applyFont="true" applyNumberFormat="true" borderId="11" fillId="0" fontId="1" numFmtId="1000" quotePrefix="false">
      <alignment horizontal="center" vertical="center"/>
    </xf>
    <xf applyAlignment="true" applyBorder="true" applyFont="true" applyNumberFormat="true" borderId="11" fillId="0" fontId="20" numFmtId="1000" quotePrefix="false">
      <alignment horizontal="center" vertical="center"/>
    </xf>
    <xf applyAlignment="true" applyBorder="true" applyFont="true" applyNumberFormat="true" borderId="37" fillId="0" fontId="20" numFmtId="1000" quotePrefix="false">
      <alignment horizontal="center" vertical="center"/>
    </xf>
    <xf applyAlignment="true" applyBorder="true" applyFont="true" applyNumberFormat="true" borderId="48" fillId="0" fontId="20" numFmtId="1000" quotePrefix="false">
      <alignment horizontal="center" vertical="center"/>
    </xf>
    <xf applyAlignment="true" applyBorder="true" applyFont="true" applyNumberFormat="true" borderId="49" fillId="0" fontId="20" numFmtId="1000" quotePrefix="false">
      <alignment horizontal="center" vertical="center"/>
    </xf>
    <xf applyBorder="true" applyFont="true" applyNumberFormat="true" borderId="11" fillId="0" fontId="1" numFmtId="1000" quotePrefix="false"/>
    <xf applyAlignment="true" applyBorder="true" applyFont="true" applyNumberFormat="true" borderId="50" fillId="0" fontId="1" numFmtId="1000" quotePrefix="false">
      <alignment horizontal="center" vertical="center" wrapText="true"/>
    </xf>
    <xf applyAlignment="true" applyBorder="true" applyFont="true" applyNumberFormat="true" borderId="50" fillId="0" fontId="5" numFmtId="1000" quotePrefix="false">
      <alignment horizontal="center" vertical="center" wrapText="true"/>
    </xf>
    <xf applyAlignment="true" applyBorder="true" applyFont="true" applyNumberFormat="true" borderId="50" fillId="0" fontId="1" numFmtId="1000" quotePrefix="false">
      <alignment horizontal="center" vertical="center"/>
    </xf>
    <xf applyAlignment="true" applyBorder="true" applyFont="true" applyNumberFormat="true" borderId="51" fillId="0" fontId="20" numFmtId="1000" quotePrefix="false">
      <alignment horizontal="center" vertical="center"/>
    </xf>
    <xf applyAlignment="true" applyBorder="true" applyFont="true" applyNumberFormat="true" borderId="52" fillId="0" fontId="20" numFmtId="1000" quotePrefix="false">
      <alignment horizontal="center" vertical="center"/>
    </xf>
    <xf applyAlignment="true" applyBorder="true" applyFont="true" applyNumberFormat="true" borderId="50" fillId="0" fontId="1" numFmtId="1002" quotePrefix="false">
      <alignment horizontal="center" vertical="center"/>
    </xf>
    <xf applyAlignment="true" applyBorder="true" applyFill="true" applyFont="true" applyNumberFormat="true" borderId="41" fillId="4" fontId="1" numFmtId="1000" quotePrefix="false">
      <alignment horizontal="center"/>
    </xf>
    <xf applyAlignment="true" applyBorder="true" applyFill="true" applyFont="true" applyNumberFormat="true" borderId="44" fillId="4" fontId="1" numFmtId="1000" quotePrefix="false">
      <alignment horizontal="center"/>
    </xf>
    <xf applyAlignment="true" applyBorder="true" applyFill="true" applyFont="true" applyNumberFormat="true" borderId="45" fillId="4" fontId="1" numFmtId="1000" quotePrefix="false">
      <alignment horizontal="center"/>
    </xf>
    <xf applyAlignment="true" applyBorder="true" applyFont="true" applyNumberFormat="true" borderId="53" fillId="0" fontId="1" numFmtId="1000" quotePrefix="false">
      <alignment horizontal="center" vertical="center"/>
    </xf>
    <xf applyAlignment="true" applyBorder="true" applyFont="true" applyNumberFormat="true" borderId="54" fillId="0" fontId="1" numFmtId="1000" quotePrefix="false">
      <alignment horizontal="center" vertical="center"/>
    </xf>
    <xf applyAlignment="true" applyBorder="true" applyFont="true" applyNumberFormat="true" borderId="55" fillId="0" fontId="1" numFmtId="1000" quotePrefix="false">
      <alignment horizontal="center" vertical="center"/>
    </xf>
    <xf applyAlignment="true" applyBorder="true" applyFont="true" applyNumberFormat="true" borderId="56" fillId="0" fontId="1" numFmtId="1000" quotePrefix="false">
      <alignment horizontal="center" vertical="center"/>
    </xf>
    <xf applyAlignment="true" applyBorder="true" applyFont="true" applyNumberFormat="true" borderId="57" fillId="0" fontId="1" numFmtId="1000" quotePrefix="false">
      <alignment horizontal="center" vertical="center"/>
    </xf>
    <xf applyAlignment="true" applyBorder="true" applyFill="true" applyFont="true" applyNumberFormat="true" borderId="41" fillId="3" fontId="19" numFmtId="1000" quotePrefix="false">
      <alignment horizontal="center"/>
    </xf>
    <xf applyAlignment="true" applyBorder="true" applyFill="true" applyFont="true" applyNumberFormat="true" borderId="44" fillId="3" fontId="19" numFmtId="1000" quotePrefix="false">
      <alignment horizontal="center"/>
    </xf>
    <xf applyAlignment="true" applyBorder="true" applyFill="true" applyFont="true" applyNumberFormat="true" borderId="45" fillId="3" fontId="19" numFmtId="1000" quotePrefix="false">
      <alignment horizontal="center"/>
    </xf>
    <xf applyAlignment="true" applyBorder="true" applyFont="true" applyNumberFormat="true" borderId="41" fillId="0" fontId="1" numFmtId="1000" quotePrefix="false">
      <alignment horizontal="right" vertical="center"/>
    </xf>
    <xf applyAlignment="true" applyBorder="true" applyFont="true" applyNumberFormat="true" borderId="41" fillId="0" fontId="1" numFmtId="1000" quotePrefix="false">
      <alignment horizontal="left" vertical="center"/>
    </xf>
    <xf applyAlignment="true" applyBorder="true" applyFont="true" applyNumberFormat="true" borderId="42" fillId="0" fontId="1" numFmtId="1000" quotePrefix="false">
      <alignment horizontal="right" vertical="center"/>
    </xf>
    <xf applyAlignment="true" applyBorder="true" applyFont="true" applyNumberFormat="true" borderId="42" fillId="0" fontId="1" numFmtId="1000" quotePrefix="false">
      <alignment horizontal="left" vertical="center"/>
    </xf>
    <xf applyAlignment="true" applyBorder="true" applyFont="true" applyNumberFormat="true" borderId="43" fillId="0" fontId="1" numFmtId="1000" quotePrefix="false">
      <alignment horizontal="right" vertical="center"/>
    </xf>
    <xf applyAlignment="true" applyBorder="true" applyFont="true" applyNumberFormat="true" borderId="43" fillId="0" fontId="1" numFmtId="1000" quotePrefix="false">
      <alignment horizontal="left" vertical="center"/>
    </xf>
    <xf applyAlignment="true" applyBorder="true" applyFont="true" applyNumberFormat="true" borderId="41" fillId="0" fontId="1" numFmtId="1000" quotePrefix="false">
      <alignment vertical="center"/>
    </xf>
    <xf applyAlignment="true" applyBorder="true" applyFill="true" applyFont="true" applyNumberFormat="true" borderId="41" fillId="4" fontId="1" numFmtId="1000" quotePrefix="false">
      <alignment horizontal="center" vertical="center"/>
    </xf>
    <xf applyAlignment="true" applyBorder="true" applyFill="true" applyFont="true" applyNumberFormat="true" borderId="44" fillId="4" fontId="1" numFmtId="1000" quotePrefix="false">
      <alignment horizontal="center" vertical="center"/>
    </xf>
    <xf applyAlignment="true" applyBorder="true" applyFill="true" applyFont="true" applyNumberFormat="true" borderId="45" fillId="4" fontId="1" numFmtId="1000" quotePrefix="false">
      <alignment horizontal="center" vertical="center"/>
    </xf>
    <xf applyAlignment="true" applyBorder="true" applyFont="true" applyNumberFormat="true" borderId="41" fillId="0" fontId="1" numFmtId="1000" quotePrefix="false">
      <alignment horizontal="left"/>
    </xf>
    <xf applyAlignment="true" applyBorder="true" applyFont="true" applyNumberFormat="true" borderId="41" fillId="0" fontId="1" numFmtId="1002" quotePrefix="false">
      <alignment horizontal="center"/>
    </xf>
    <xf applyAlignment="true" applyBorder="true" applyFont="true" applyNumberFormat="true" borderId="41" fillId="0" fontId="1" numFmtId="1000" quotePrefix="false">
      <alignment horizontal="right"/>
    </xf>
    <xf applyFont="true" applyNumberFormat="true" borderId="0" fillId="0" fontId="21" numFmtId="1000" quotePrefix="false"/>
    <xf applyAlignment="true" applyFont="true" applyNumberFormat="true" borderId="0" fillId="0" fontId="21" numFmtId="1002" quotePrefix="false">
      <alignment horizontal="center"/>
    </xf>
    <xf applyAlignment="true" applyBorder="true" applyFont="true" applyNumberFormat="true" borderId="6" fillId="0" fontId="3" numFmtId="1000" quotePrefix="false">
      <alignment horizontal="left" vertical="center"/>
    </xf>
    <xf applyAlignment="true" applyBorder="true" applyFont="true" applyNumberFormat="true" borderId="35" fillId="0" fontId="1" numFmtId="1000" quotePrefix="false">
      <alignment vertical="center"/>
    </xf>
    <xf applyFont="true" applyNumberFormat="true" borderId="0" fillId="0" fontId="5" numFmtId="1000" quotePrefix="false"/>
    <xf applyAlignment="true" applyFont="true" applyNumberFormat="true" borderId="0" fillId="0" fontId="3" numFmtId="1000" quotePrefix="false">
      <alignment horizontal="right" vertical="center"/>
    </xf>
    <xf applyAlignment="true" applyBorder="true" applyFill="true" applyFont="true" applyNumberFormat="true" borderId="21" fillId="3" fontId="7" numFmtId="1000" quotePrefix="false">
      <alignment horizontal="center"/>
    </xf>
    <xf applyAlignment="true" applyBorder="true" applyFill="true" applyFont="true" applyNumberFormat="true" borderId="58" fillId="3" fontId="7" numFmtId="1000" quotePrefix="false">
      <alignment horizontal="center"/>
    </xf>
    <xf applyAlignment="true" applyBorder="true" applyFill="true" applyFont="true" applyNumberFormat="true" borderId="59" fillId="3" fontId="7" numFmtId="1000" quotePrefix="false">
      <alignment horizontal="center"/>
    </xf>
    <xf applyAlignment="true" applyBorder="true" applyFont="true" applyNumberFormat="true" borderId="8" fillId="0" fontId="19" numFmtId="1000" quotePrefix="false">
      <alignment horizontal="center"/>
    </xf>
    <xf applyAlignment="true" applyBorder="true" applyFont="true" applyNumberFormat="true" borderId="8" fillId="0" fontId="8" numFmtId="1001" quotePrefix="false">
      <alignment horizontal="center"/>
    </xf>
    <xf applyAlignment="true" applyBorder="true" applyFont="true" applyNumberFormat="true" borderId="24" fillId="0" fontId="1" numFmtId="1000" quotePrefix="false">
      <alignment horizontal="center" vertical="center" wrapText="true"/>
    </xf>
    <xf applyAlignment="true" applyFont="true" applyNumberFormat="true" borderId="0" fillId="0" fontId="1" numFmtId="1004" quotePrefix="false">
      <alignment horizontal="right"/>
    </xf>
    <xf applyAlignment="true" applyBorder="true" applyFont="true" applyNumberFormat="true" borderId="14" fillId="0" fontId="3" numFmtId="1006" quotePrefix="false">
      <alignment horizontal="left" vertical="center"/>
    </xf>
    <xf applyAlignment="true" applyBorder="true" applyFont="true" applyNumberFormat="true" borderId="41" fillId="0" fontId="1" numFmtId="1004" quotePrefix="false">
      <alignment horizontal="right" vertical="center"/>
    </xf>
    <xf applyAlignment="true" applyBorder="true" applyFill="true" applyFont="true" applyNumberFormat="true" borderId="41" fillId="3" fontId="7" numFmtId="1000" quotePrefix="false">
      <alignment horizontal="center"/>
    </xf>
    <xf applyAlignment="true" applyBorder="true" applyFill="true" applyFont="true" applyNumberFormat="true" borderId="44" fillId="3" fontId="7" numFmtId="1000" quotePrefix="false">
      <alignment horizontal="center"/>
    </xf>
    <xf applyAlignment="true" applyBorder="true" applyFill="true" applyFont="true" applyNumberFormat="true" borderId="45" fillId="3" fontId="7" numFmtId="1000" quotePrefix="false">
      <alignment horizontal="center"/>
    </xf>
    <xf applyAlignment="true" applyFont="true" applyNumberFormat="true" borderId="0" fillId="0" fontId="1" numFmtId="1005" quotePrefix="false">
      <alignment horizontal="center"/>
    </xf>
    <xf applyAlignment="true" applyBorder="true" applyFont="true" applyNumberFormat="true" borderId="8" fillId="0" fontId="3" numFmtId="1005" quotePrefix="false">
      <alignment horizontal="center" vertical="center"/>
    </xf>
    <xf applyAlignment="true" applyBorder="true" applyFont="true" applyNumberFormat="true" borderId="6" fillId="0" fontId="3" numFmtId="1001" quotePrefix="false">
      <alignment horizontal="center" vertical="center"/>
    </xf>
    <xf applyAlignment="true" applyFont="true" applyNumberFormat="true" borderId="0" fillId="0" fontId="21" numFmtId="1000" quotePrefix="false">
      <alignment horizontal="center"/>
    </xf>
    <xf applyAlignment="true" applyBorder="true" applyFont="true" applyNumberFormat="true" borderId="6" fillId="0" fontId="3" numFmtId="1000" quotePrefix="false">
      <alignment horizontal="center" vertical="center"/>
    </xf>
    <xf applyAlignment="true" applyBorder="true" applyFont="true" applyNumberFormat="true" borderId="8" fillId="0" fontId="1" numFmtId="1005" quotePrefix="false">
      <alignment horizontal="center" vertical="center" wrapText="true"/>
    </xf>
    <xf applyAlignment="true" applyBorder="true" applyFont="true" applyNumberFormat="true" borderId="8" fillId="0" fontId="1" numFmtId="1002" quotePrefix="false">
      <alignment vertical="center"/>
    </xf>
    <xf applyAlignment="true" applyBorder="true" applyFont="true" applyNumberFormat="true" borderId="12" fillId="0" fontId="1" numFmtId="1005" quotePrefix="false">
      <alignment horizontal="center" vertical="center" wrapText="true"/>
    </xf>
    <xf applyAlignment="true" applyBorder="true" applyFont="true" applyNumberFormat="true" borderId="13" fillId="0" fontId="1" numFmtId="1005" quotePrefix="false">
      <alignment horizontal="center" vertical="center" wrapText="true"/>
    </xf>
    <xf applyAlignment="true" applyFont="true" applyNumberFormat="true" borderId="0" fillId="0" fontId="5" numFmtId="1000" quotePrefix="false">
      <alignment horizontal="center" vertical="center" wrapText="true"/>
    </xf>
    <xf applyAlignment="true" applyFont="true" applyNumberFormat="true" borderId="0" fillId="0" fontId="1" numFmtId="1000" quotePrefix="false">
      <alignment horizontal="center" vertical="center" wrapText="true"/>
    </xf>
    <xf applyAlignment="true" applyFont="true" applyNumberFormat="true" borderId="0" fillId="0" fontId="8" numFmtId="1002" quotePrefix="false">
      <alignment horizontal="center" vertical="center"/>
    </xf>
    <xf applyAlignment="true" applyBorder="true" applyFont="true" applyNumberFormat="true" borderId="60" fillId="0" fontId="22" numFmtId="1000" quotePrefix="false">
      <alignment horizontal="center"/>
    </xf>
    <xf applyAlignment="true" applyFont="true" applyNumberFormat="true" borderId="0" fillId="0" fontId="22" numFmtId="1000" quotePrefix="false">
      <alignment horizontal="center"/>
    </xf>
    <xf applyAlignment="true" applyFont="true" applyNumberFormat="true" borderId="0" fillId="0" fontId="22" numFmtId="1000" quotePrefix="false">
      <alignment horizontal="center"/>
    </xf>
    <xf applyAlignment="true" applyFont="true" applyNumberFormat="true" borderId="0" fillId="0" fontId="3" numFmtId="1000" quotePrefix="false">
      <alignment horizontal="right" vertical="center" wrapText="true"/>
    </xf>
    <xf applyAlignment="true" applyFont="true" applyNumberFormat="true" borderId="0" fillId="0" fontId="3" numFmtId="1000" quotePrefix="false">
      <alignment horizontal="left" vertical="center"/>
    </xf>
    <xf applyAlignment="true" applyBorder="true" applyFont="true" applyNumberFormat="true" borderId="61" fillId="0" fontId="22" numFmtId="1000" quotePrefix="false">
      <alignment horizontal="center"/>
    </xf>
    <xf applyAlignment="true" applyFont="true" applyNumberFormat="true" borderId="0" fillId="0" fontId="8" numFmtId="1001" quotePrefix="false">
      <alignment horizontal="center" vertical="center"/>
    </xf>
    <xf applyAlignment="true" applyBorder="true" applyFill="true" applyFont="true" applyNumberFormat="true" borderId="62" fillId="3" fontId="7" numFmtId="1000" quotePrefix="false">
      <alignment horizontal="center" vertical="center"/>
    </xf>
    <xf applyAlignment="true" applyFill="true" applyFont="true" applyNumberFormat="true" borderId="0" fillId="3" fontId="7" numFmtId="1000" quotePrefix="false">
      <alignment horizontal="center" vertical="center"/>
    </xf>
    <xf applyAlignment="true" applyFill="true" applyFont="true" applyNumberFormat="true" borderId="0" fillId="3" fontId="7" numFmtId="1000" quotePrefix="false">
      <alignment horizontal="center" vertical="center"/>
    </xf>
    <xf applyAlignment="true" applyBorder="true" applyFont="true" applyNumberFormat="true" borderId="8" fillId="0" fontId="1" numFmtId="1000" quotePrefix="false">
      <alignment horizontal="left"/>
    </xf>
    <xf applyAlignment="true" applyBorder="true" applyFont="true" applyNumberFormat="true" borderId="19" fillId="0" fontId="1" numFmtId="1000" quotePrefix="false">
      <alignment horizontal="center" vertical="center"/>
    </xf>
    <xf applyAlignment="true" applyBorder="true" applyFont="true" applyNumberFormat="true" borderId="24" fillId="0" fontId="1" numFmtId="1000" quotePrefix="false">
      <alignment horizontal="center" vertical="center"/>
    </xf>
    <xf applyAlignment="true" applyBorder="true" applyFont="true" applyNumberFormat="true" borderId="8" fillId="0" fontId="11" numFmtId="1000" quotePrefix="false">
      <alignment horizontal="center"/>
    </xf>
    <xf applyAlignment="true" applyBorder="true" applyFont="true" applyNumberFormat="true" borderId="12" fillId="0" fontId="11" numFmtId="1000" quotePrefix="false">
      <alignment horizontal="center"/>
    </xf>
    <xf applyAlignment="true" applyBorder="true" applyFont="true" applyNumberFormat="true" borderId="13" fillId="0" fontId="11" numFmtId="1000" quotePrefix="false">
      <alignment horizontal="center"/>
    </xf>
    <xf applyAlignment="true" applyBorder="true" applyFill="true" applyFont="true" applyNumberFormat="true" borderId="8" fillId="4" fontId="1" numFmtId="1002" quotePrefix="false">
      <alignment horizontal="center" vertical="center"/>
    </xf>
    <xf applyFont="true" applyNumberFormat="true" borderId="0" fillId="0" fontId="1" numFmtId="1007" quotePrefix="false"/>
    <xf applyAlignment="true" applyBorder="true" applyFont="true" applyNumberFormat="true" borderId="35" fillId="0" fontId="1" numFmtId="1000" quotePrefix="false">
      <alignment horizontal="center" wrapText="true"/>
    </xf>
    <xf applyAlignment="true" applyBorder="true" applyFont="true" applyNumberFormat="true" borderId="17" fillId="0" fontId="1" numFmtId="1000" quotePrefix="false">
      <alignment horizontal="center" wrapText="true"/>
    </xf>
    <xf applyAlignment="true" applyBorder="true" applyFont="true" applyNumberFormat="true" borderId="63" fillId="0" fontId="1" numFmtId="1000" quotePrefix="false">
      <alignment horizontal="center" wrapText="true"/>
    </xf>
    <xf applyAlignment="true" applyBorder="true" applyFont="true" applyNumberFormat="true" borderId="8" fillId="0" fontId="3" numFmtId="1000" quotePrefix="false">
      <alignment horizontal="right" vertical="center" wrapText="true"/>
    </xf>
    <xf applyAlignment="true" applyBorder="true" applyFill="true" applyFont="true" applyNumberFormat="true" borderId="8" fillId="3" fontId="7" numFmtId="1000" quotePrefix="false">
      <alignment horizontal="center" vertical="center" wrapText="true"/>
    </xf>
    <xf applyAlignment="true" applyBorder="true" applyFill="true" applyFont="true" applyNumberFormat="true" borderId="9" fillId="3" fontId="7" numFmtId="1000" quotePrefix="false">
      <alignment horizontal="center" vertical="center" wrapText="true"/>
    </xf>
    <xf applyAlignment="true" applyBorder="true" applyFill="true" applyFont="true" applyNumberFormat="true" borderId="10" fillId="3" fontId="7" numFmtId="1000" quotePrefix="false">
      <alignment horizontal="center" vertical="center" wrapText="true"/>
    </xf>
    <xf applyAlignment="true" applyBorder="true" applyFill="true" applyFont="true" applyNumberFormat="true" borderId="8" fillId="4" fontId="23" numFmtId="1000" quotePrefix="false">
      <alignment horizontal="center" vertical="center" wrapText="true"/>
    </xf>
    <xf applyAlignment="true" applyBorder="true" applyFill="true" applyFont="true" applyNumberFormat="true" borderId="9" fillId="4" fontId="23" numFmtId="1000" quotePrefix="false">
      <alignment horizontal="center" vertical="center" wrapText="true"/>
    </xf>
    <xf applyAlignment="true" applyBorder="true" applyFill="true" applyFont="true" applyNumberFormat="true" borderId="10" fillId="4" fontId="23" numFmtId="1000" quotePrefix="false">
      <alignment horizontal="center" vertical="center" wrapText="true"/>
    </xf>
    <xf applyAlignment="true" applyBorder="true" applyFill="true" applyFont="true" applyNumberFormat="true" borderId="8" fillId="3" fontId="24" numFmtId="1000" quotePrefix="false">
      <alignment horizontal="center" vertical="center" wrapText="true"/>
    </xf>
    <xf applyAlignment="true" applyBorder="true" applyFill="true" applyFont="true" applyNumberFormat="true" borderId="9" fillId="3" fontId="24" numFmtId="1000" quotePrefix="false">
      <alignment horizontal="center" vertical="center" wrapText="true"/>
    </xf>
    <xf applyAlignment="true" applyBorder="true" applyFill="true" applyFont="true" applyNumberFormat="true" borderId="10" fillId="3" fontId="24" numFmtId="1000" quotePrefix="false">
      <alignment horizontal="center" vertical="center" wrapText="true"/>
    </xf>
    <xf applyAlignment="true" applyBorder="true" applyFont="true" applyNumberFormat="true" borderId="12" fillId="0" fontId="1" numFmtId="1000" quotePrefix="false">
      <alignment horizontal="left" vertical="center"/>
    </xf>
    <xf applyAlignment="true" applyBorder="true" applyFont="true" applyNumberFormat="true" borderId="13" fillId="0" fontId="1" numFmtId="1000" quotePrefix="false">
      <alignment horizontal="left" vertical="center"/>
    </xf>
    <xf applyAlignment="true" applyBorder="true" applyFont="true" applyNumberFormat="true" borderId="8" fillId="0" fontId="8" numFmtId="1002" quotePrefix="false">
      <alignment vertical="center"/>
    </xf>
    <xf applyFont="true" applyNumberFormat="true" borderId="0" fillId="0" fontId="8" numFmtId="1000" quotePrefix="false"/>
    <xf applyAlignment="true" applyFont="true" applyNumberFormat="true" borderId="0" fillId="0" fontId="5" numFmtId="1000" quotePrefix="false">
      <alignment vertical="center"/>
    </xf>
    <xf applyFont="true" applyNumberFormat="true" borderId="0" fillId="0" fontId="1" numFmtId="1002" quotePrefix="false"/>
    <xf applyBorder="true" applyFont="true" applyNumberFormat="true" borderId="8" fillId="0" fontId="1" numFmtId="1002" quotePrefix="false"/>
    <xf applyAlignment="true" applyBorder="true" applyFont="true" applyNumberFormat="true" borderId="8" fillId="0" fontId="3" numFmtId="1002" quotePrefix="false">
      <alignment horizontal="center"/>
    </xf>
    <xf applyAlignment="true" applyBorder="true" applyFill="true" applyFont="true" applyNumberFormat="true" borderId="8" fillId="4" fontId="1" numFmtId="1000" quotePrefix="false">
      <alignment horizontal="center" vertical="center"/>
    </xf>
    <xf applyAlignment="true" applyBorder="true" applyFill="true" applyFont="true" applyNumberFormat="true" borderId="9" fillId="4" fontId="1" numFmtId="1000" quotePrefix="false">
      <alignment horizontal="center" vertical="center"/>
    </xf>
    <xf applyAlignment="true" applyBorder="true" applyFill="true" applyFont="true" applyNumberFormat="true" borderId="10" fillId="4" fontId="1" numFmtId="1000" quotePrefix="false">
      <alignment horizontal="center" vertical="center"/>
    </xf>
    <xf applyBorder="true" applyFont="true" applyNumberFormat="true" borderId="8" fillId="0" fontId="8" numFmtId="1000" quotePrefix="false"/>
    <xf applyAlignment="true" applyBorder="true" applyFont="true" applyNumberFormat="true" borderId="11" fillId="0" fontId="3" numFmtId="1000" quotePrefix="false">
      <alignment horizontal="right" vertical="center"/>
    </xf>
    <xf applyBorder="true" applyFont="true" applyNumberFormat="true" borderId="8" fillId="0" fontId="5" numFmtId="1000" quotePrefix="false"/>
    <xf applyAlignment="true" applyBorder="true" applyFont="true" applyNumberFormat="true" borderId="7" fillId="0" fontId="1" numFmtId="1002" quotePrefix="false">
      <alignment horizontal="center" vertical="center"/>
    </xf>
    <xf applyBorder="true" applyFont="true" applyNumberFormat="true" borderId="7" fillId="0" fontId="1" numFmtId="1000" quotePrefix="false"/>
    <xf applyAlignment="true" applyFont="true" applyNumberFormat="true" borderId="0" fillId="0" fontId="1" numFmtId="1008" quotePrefix="false">
      <alignment horizontal="center"/>
    </xf>
    <xf applyAlignment="true" applyFont="true" applyNumberFormat="true" borderId="0" fillId="0" fontId="8" numFmtId="1000" quotePrefix="false">
      <alignment horizontal="right"/>
    </xf>
    <xf applyAlignment="true" applyFont="true" applyNumberFormat="true" borderId="0" fillId="0" fontId="8" numFmtId="1000" quotePrefix="false">
      <alignment horizontal="left"/>
    </xf>
    <xf applyAlignment="true" applyFont="true" applyNumberFormat="true" borderId="0" fillId="0" fontId="8" numFmtId="1000" quotePrefix="false">
      <alignment horizontal="center"/>
    </xf>
    <xf applyAlignment="true" applyFont="true" applyNumberFormat="true" borderId="0" fillId="0" fontId="8" numFmtId="1002" quotePrefix="false">
      <alignment horizontal="center"/>
    </xf>
    <xf applyAlignment="true" applyBorder="true" applyFont="true" applyNumberFormat="true" borderId="8" fillId="0" fontId="3" numFmtId="1008" quotePrefix="false">
      <alignment horizontal="center" vertical="center" wrapText="true"/>
    </xf>
    <xf applyAlignment="true" applyBorder="true" applyFont="true" applyNumberFormat="true" borderId="8" fillId="0" fontId="25" numFmtId="1001" quotePrefix="false">
      <alignment horizontal="right" vertical="center"/>
    </xf>
    <xf applyAlignment="true" applyBorder="true" applyFont="true" applyNumberFormat="true" borderId="11" fillId="0" fontId="3" numFmtId="1008" quotePrefix="false">
      <alignment horizontal="center" vertical="center"/>
    </xf>
    <xf applyAlignment="true" applyBorder="true" applyFont="true" applyNumberFormat="true" borderId="11" fillId="0" fontId="25" numFmtId="1000" quotePrefix="false">
      <alignment horizontal="right" vertical="center"/>
    </xf>
    <xf applyAlignment="true" applyBorder="true" applyFill="true" applyFont="true" applyNumberFormat="true" borderId="8" fillId="4" fontId="26" numFmtId="1000" quotePrefix="false">
      <alignment horizontal="center" vertical="center"/>
    </xf>
    <xf applyAlignment="true" applyBorder="true" applyFill="true" applyFont="true" applyNumberFormat="true" borderId="9" fillId="4" fontId="26" numFmtId="1000" quotePrefix="false">
      <alignment horizontal="center" vertical="center"/>
    </xf>
    <xf applyAlignment="true" applyBorder="true" applyFill="true" applyFont="true" applyNumberFormat="true" borderId="10" fillId="4" fontId="26" numFmtId="1000" quotePrefix="false">
      <alignment horizontal="center" vertical="center"/>
    </xf>
    <xf applyAlignment="true" applyBorder="true" applyFont="true" applyNumberFormat="true" borderId="8" fillId="0" fontId="1" numFmtId="1008" quotePrefix="false">
      <alignment horizontal="center"/>
    </xf>
    <xf applyAlignment="true" applyBorder="true" applyFont="true" applyNumberFormat="true" borderId="8" fillId="0" fontId="25" numFmtId="1000" quotePrefix="false">
      <alignment horizontal="center"/>
    </xf>
    <xf applyAlignment="true" applyBorder="true" applyFont="true" applyNumberFormat="true" borderId="10" fillId="0" fontId="25" numFmtId="1000" quotePrefix="false">
      <alignment horizontal="center"/>
    </xf>
    <xf applyAlignment="true" applyBorder="true" applyFont="true" applyNumberFormat="true" borderId="8" fillId="0" fontId="25" numFmtId="1001" quotePrefix="false">
      <alignment horizontal="center"/>
    </xf>
    <xf applyAlignment="true" applyBorder="true" applyFont="true" applyNumberFormat="true" borderId="8" fillId="0" fontId="8" numFmtId="1002" quotePrefix="false">
      <alignment horizontal="center"/>
    </xf>
    <xf applyAlignment="true" applyBorder="true" applyFill="true" applyFont="true" applyNumberFormat="true" borderId="8" fillId="3" fontId="24" numFmtId="1000" quotePrefix="false">
      <alignment horizontal="center"/>
    </xf>
    <xf applyAlignment="true" applyBorder="true" applyFill="true" applyFont="true" applyNumberFormat="true" borderId="9" fillId="3" fontId="24" numFmtId="1000" quotePrefix="false">
      <alignment horizontal="center"/>
    </xf>
    <xf applyAlignment="true" applyBorder="true" applyFill="true" applyFont="true" applyNumberFormat="true" borderId="10" fillId="3" fontId="24" numFmtId="1000" quotePrefix="false">
      <alignment horizontal="center"/>
    </xf>
    <xf applyAlignment="true" applyBorder="true" applyFont="true" applyNumberFormat="true" borderId="8" fillId="0" fontId="1" numFmtId="1008" quotePrefix="false">
      <alignment horizontal="center" vertical="center"/>
    </xf>
    <xf applyAlignment="true" applyBorder="true" applyFont="true" applyNumberFormat="true" borderId="8" fillId="0" fontId="8" numFmtId="1000" quotePrefix="false">
      <alignment horizontal="right"/>
    </xf>
    <xf applyAlignment="true" applyBorder="true" applyFont="true" applyNumberFormat="true" borderId="8" fillId="0" fontId="8" numFmtId="1000" quotePrefix="false">
      <alignment horizontal="left"/>
    </xf>
    <xf applyAlignment="true" applyBorder="true" applyFont="true" applyNumberFormat="true" borderId="12" fillId="0" fontId="1" numFmtId="1008" quotePrefix="false">
      <alignment horizontal="center" vertical="center"/>
    </xf>
    <xf applyAlignment="true" applyBorder="true" applyFont="true" applyNumberFormat="true" borderId="8" fillId="0" fontId="8" numFmtId="1000" quotePrefix="false">
      <alignment horizontal="left" vertical="center"/>
    </xf>
    <xf applyAlignment="true" applyBorder="true" applyFont="true" applyNumberFormat="true" borderId="13" fillId="0" fontId="1" numFmtId="1008" quotePrefix="false">
      <alignment horizontal="center" vertical="center"/>
    </xf>
    <xf applyAlignment="true" applyBorder="true" applyFont="true" applyNumberFormat="true" borderId="8" fillId="0" fontId="5" numFmtId="1000" quotePrefix="false">
      <alignment horizontal="center" vertical="center"/>
    </xf>
    <xf applyAlignment="true" applyBorder="true" applyFont="true" applyNumberFormat="true" borderId="8" fillId="0" fontId="8" numFmtId="1000" quotePrefix="false">
      <alignment horizontal="center"/>
    </xf>
    <xf applyAlignment="true" applyBorder="true" applyFont="true" applyNumberFormat="true" borderId="10" fillId="0" fontId="8" numFmtId="1000" quotePrefix="false">
      <alignment horizontal="center"/>
    </xf>
    <xf applyAlignment="true" applyBorder="true" applyFont="true" applyNumberFormat="true" borderId="8" fillId="0" fontId="1" numFmtId="1008" quotePrefix="false">
      <alignment horizontal="center" vertical="center" wrapText="true"/>
    </xf>
    <xf applyAlignment="true" applyBorder="true" applyFont="true" applyNumberFormat="true" borderId="15" fillId="0" fontId="1" numFmtId="1000" quotePrefix="false">
      <alignment horizontal="center"/>
    </xf>
    <xf applyAlignment="true" applyBorder="true" applyFont="true" applyNumberFormat="true" borderId="15" fillId="0" fontId="1" numFmtId="1000" quotePrefix="false">
      <alignment horizontal="center" vertical="center"/>
    </xf>
    <xf applyAlignment="true" applyBorder="true" applyFont="true" applyNumberFormat="true" borderId="15" fillId="0" fontId="5" numFmtId="1000" quotePrefix="false">
      <alignment horizontal="center" vertical="center"/>
    </xf>
    <xf applyAlignment="true" applyBorder="true" applyFont="true" applyNumberFormat="true" borderId="15" fillId="0" fontId="1" numFmtId="1008" quotePrefix="false">
      <alignment horizontal="center" vertical="center"/>
    </xf>
    <xf applyAlignment="true" applyBorder="true" applyFont="true" applyNumberFormat="true" borderId="15" fillId="0" fontId="8" numFmtId="1000" quotePrefix="false">
      <alignment horizontal="center" vertical="center"/>
    </xf>
    <xf applyAlignment="true" applyBorder="true" applyFont="true" applyNumberFormat="true" borderId="15" fillId="0" fontId="8" numFmtId="1002" quotePrefix="false">
      <alignment horizontal="center" vertical="center"/>
    </xf>
    <xf applyAlignment="true" applyBorder="true" applyFont="true" applyNumberFormat="true" borderId="29" fillId="0" fontId="1" numFmtId="1000" quotePrefix="false">
      <alignment horizontal="center" vertical="center"/>
    </xf>
    <xf applyAlignment="true" applyBorder="true" applyFont="true" applyNumberFormat="true" borderId="29" fillId="0" fontId="5" numFmtId="1000" quotePrefix="false">
      <alignment horizontal="center" vertical="center"/>
    </xf>
    <xf applyAlignment="true" applyBorder="true" applyFont="true" applyNumberFormat="true" borderId="29" fillId="0" fontId="1" numFmtId="1008" quotePrefix="false">
      <alignment horizontal="center" vertical="center"/>
    </xf>
    <xf applyAlignment="true" applyBorder="true" applyFont="true" applyNumberFormat="true" borderId="30" fillId="0" fontId="1" numFmtId="1000" quotePrefix="false">
      <alignment horizontal="center" vertical="center"/>
    </xf>
    <xf applyAlignment="true" applyBorder="true" applyFont="true" applyNumberFormat="true" borderId="30" fillId="0" fontId="5" numFmtId="1000" quotePrefix="false">
      <alignment horizontal="center" vertical="center"/>
    </xf>
    <xf applyAlignment="true" applyBorder="true" applyFont="true" applyNumberFormat="true" borderId="30" fillId="0" fontId="1" numFmtId="1008" quotePrefix="false">
      <alignment horizontal="center" vertical="center"/>
    </xf>
    <xf applyAlignment="true" applyBorder="true" applyFill="true" applyFont="true" applyNumberFormat="true" borderId="19" fillId="4" fontId="1" numFmtId="1000" quotePrefix="false">
      <alignment horizontal="center"/>
    </xf>
    <xf applyAlignment="true" applyFill="true" applyFont="true" applyNumberFormat="true" borderId="0" fillId="4" fontId="1" numFmtId="1000" quotePrefix="false">
      <alignment horizontal="center"/>
    </xf>
    <xf applyAlignment="true" applyBorder="true" applyFill="true" applyFont="true" applyNumberFormat="true" borderId="64" fillId="4" fontId="1" numFmtId="1000" quotePrefix="false">
      <alignment horizontal="center"/>
    </xf>
    <xf applyAlignment="true" applyBorder="true" applyFont="true" applyNumberFormat="true" borderId="15" fillId="0" fontId="5" numFmtId="1000" quotePrefix="false">
      <alignment horizontal="center" vertical="center" wrapText="true"/>
    </xf>
    <xf applyAlignment="true" applyBorder="true" applyFont="true" applyNumberFormat="true" borderId="15" fillId="0" fontId="8" numFmtId="1000" quotePrefix="false">
      <alignment horizontal="left" vertical="center"/>
    </xf>
    <xf applyAlignment="true" applyBorder="true" applyFill="true" applyFont="true" applyNumberFormat="true" borderId="6" fillId="4" fontId="1" numFmtId="1000" quotePrefix="false">
      <alignment horizontal="center"/>
    </xf>
    <xf applyAlignment="true" applyBorder="true" applyFont="true" applyNumberFormat="true" borderId="29" fillId="0" fontId="5" numFmtId="1000" quotePrefix="false">
      <alignment horizontal="center" vertical="center" wrapText="true"/>
    </xf>
    <xf applyAlignment="true" applyBorder="true" applyFont="true" applyNumberFormat="true" borderId="29" fillId="0" fontId="8" numFmtId="1000" quotePrefix="false">
      <alignment horizontal="right" vertical="center"/>
    </xf>
    <xf applyAlignment="true" applyBorder="true" applyFont="true" applyNumberFormat="true" borderId="29" fillId="0" fontId="8" numFmtId="1000" quotePrefix="false">
      <alignment horizontal="left" vertical="center"/>
    </xf>
    <xf applyAlignment="true" applyBorder="true" applyFont="true" applyNumberFormat="true" borderId="29" fillId="0" fontId="8" numFmtId="1000" quotePrefix="false">
      <alignment horizontal="center" vertical="center"/>
    </xf>
    <xf applyAlignment="true" applyBorder="true" applyFont="true" applyNumberFormat="true" borderId="29" fillId="0" fontId="8" numFmtId="1002" quotePrefix="false">
      <alignment horizontal="center" vertical="center"/>
    </xf>
    <xf applyAlignment="true" applyBorder="true" applyFont="true" applyNumberFormat="true" borderId="30" fillId="0" fontId="5" numFmtId="1000" quotePrefix="false">
      <alignment horizontal="center" vertical="center" wrapText="true"/>
    </xf>
    <xf applyAlignment="true" applyBorder="true" applyFont="true" applyNumberFormat="true" borderId="30" fillId="0" fontId="8" numFmtId="1000" quotePrefix="false">
      <alignment horizontal="right" vertical="center"/>
    </xf>
    <xf applyAlignment="true" applyBorder="true" applyFont="true" applyNumberFormat="true" borderId="30" fillId="0" fontId="8" numFmtId="1000" quotePrefix="false">
      <alignment horizontal="left" vertical="center"/>
    </xf>
    <xf applyAlignment="true" applyBorder="true" applyFont="true" applyNumberFormat="true" borderId="30" fillId="0" fontId="8" numFmtId="1000" quotePrefix="false">
      <alignment horizontal="center" vertical="center"/>
    </xf>
    <xf applyAlignment="true" applyBorder="true" applyFont="true" applyNumberFormat="true" borderId="30" fillId="0" fontId="8" numFmtId="1002" quotePrefix="false">
      <alignment horizontal="center" vertical="center"/>
    </xf>
    <xf applyAlignment="true" applyBorder="true" applyFont="true" applyNumberFormat="true" borderId="6" fillId="0" fontId="1" numFmtId="1008" quotePrefix="false">
      <alignment horizontal="center" vertical="center"/>
    </xf>
    <xf applyAlignment="true" applyBorder="true" applyFont="true" applyNumberFormat="true" borderId="41" fillId="0" fontId="8" numFmtId="1000" quotePrefix="false">
      <alignment horizontal="right" vertical="center"/>
    </xf>
    <xf applyAlignment="true" applyBorder="true" applyFont="true" applyNumberFormat="true" borderId="16" fillId="0" fontId="1" numFmtId="1008" quotePrefix="false">
      <alignment horizontal="center" vertical="center"/>
    </xf>
    <xf applyAlignment="true" applyBorder="true" applyFont="true" applyNumberFormat="true" borderId="42" fillId="0" fontId="8" numFmtId="1000" quotePrefix="false">
      <alignment horizontal="right" vertical="center"/>
    </xf>
    <xf applyAlignment="true" applyBorder="true" applyFont="true" applyNumberFormat="true" borderId="42" fillId="0" fontId="8" numFmtId="1000" quotePrefix="false">
      <alignment horizontal="center" vertical="center"/>
    </xf>
    <xf applyAlignment="true" applyBorder="true" applyFont="true" applyNumberFormat="true" borderId="42" fillId="0" fontId="8" numFmtId="1002" quotePrefix="false">
      <alignment horizontal="center" vertical="center"/>
    </xf>
    <xf applyAlignment="true" applyBorder="true" applyFont="true" applyNumberFormat="true" borderId="22" fillId="0" fontId="1" numFmtId="1008" quotePrefix="false">
      <alignment horizontal="center" vertical="center"/>
    </xf>
    <xf applyAlignment="true" applyBorder="true" applyFont="true" applyNumberFormat="true" borderId="43" fillId="0" fontId="8" numFmtId="1000" quotePrefix="false">
      <alignment horizontal="right" vertical="center"/>
    </xf>
    <xf applyAlignment="true" applyBorder="true" applyFont="true" applyNumberFormat="true" borderId="43" fillId="0" fontId="8" numFmtId="1000" quotePrefix="false">
      <alignment horizontal="center" vertical="center"/>
    </xf>
    <xf applyAlignment="true" applyBorder="true" applyFont="true" applyNumberFormat="true" borderId="43" fillId="0" fontId="8" numFmtId="1002" quotePrefix="false">
      <alignment horizontal="center" vertical="center"/>
    </xf>
    <xf applyAlignment="true" applyBorder="true" applyFont="true" applyNumberFormat="true" borderId="12" fillId="0" fontId="8" numFmtId="1000" quotePrefix="false">
      <alignment horizontal="right" vertical="center"/>
    </xf>
    <xf applyAlignment="true" applyBorder="true" applyFont="true" applyNumberFormat="true" borderId="12" fillId="0" fontId="8" numFmtId="1002" quotePrefix="false">
      <alignment horizontal="center" vertical="center"/>
    </xf>
    <xf applyAlignment="true" applyBorder="true" applyFont="true" applyNumberFormat="true" borderId="13" fillId="0" fontId="8" numFmtId="1000" quotePrefix="false">
      <alignment horizontal="right" vertical="center"/>
    </xf>
    <xf applyAlignment="true" applyBorder="true" applyFont="true" applyNumberFormat="true" borderId="13" fillId="0" fontId="8" numFmtId="1002" quotePrefix="false">
      <alignment horizontal="center" vertical="center"/>
    </xf>
    <xf applyAlignment="true" applyBorder="true" applyFont="true" applyNumberFormat="true" borderId="11" fillId="0" fontId="8" numFmtId="1000" quotePrefix="false">
      <alignment horizontal="center" vertical="center"/>
    </xf>
    <xf applyAlignment="true" applyBorder="true" applyFont="true" applyNumberFormat="true" borderId="65" fillId="0" fontId="8" numFmtId="1000" quotePrefix="false">
      <alignment horizontal="left" vertical="center"/>
    </xf>
    <xf applyAlignment="true" applyBorder="true" applyFont="true" applyNumberFormat="true" borderId="65" fillId="0" fontId="8" numFmtId="1002" quotePrefix="false">
      <alignment horizontal="center" vertical="center"/>
    </xf>
    <xf applyAlignment="true" applyBorder="true" applyFont="true" applyNumberFormat="true" borderId="66" fillId="0" fontId="8" numFmtId="1000" quotePrefix="false">
      <alignment horizontal="right"/>
    </xf>
    <xf applyAlignment="true" applyBorder="true" applyFont="true" applyNumberFormat="true" borderId="19" fillId="0" fontId="8" numFmtId="1002" quotePrefix="false">
      <alignment horizontal="center" vertical="center"/>
    </xf>
    <xf applyAlignment="true" applyBorder="true" applyFont="true" applyNumberFormat="true" borderId="67" fillId="0" fontId="8" numFmtId="1002" quotePrefix="false">
      <alignment horizontal="center" vertical="center"/>
    </xf>
    <xf applyAlignment="true" applyBorder="true" applyFont="true" applyNumberFormat="true" borderId="68" fillId="0" fontId="8" numFmtId="1000" quotePrefix="false">
      <alignment horizontal="left"/>
    </xf>
    <xf applyAlignment="true" applyBorder="true" applyFont="true" applyNumberFormat="true" borderId="24" fillId="0" fontId="8" numFmtId="1000" quotePrefix="false">
      <alignment horizontal="center" vertical="center"/>
    </xf>
    <xf applyAlignment="true" applyBorder="true" applyFont="true" applyNumberFormat="true" borderId="24" fillId="0" fontId="8" numFmtId="1002" quotePrefix="false">
      <alignment horizontal="center" vertical="center"/>
    </xf>
    <xf applyAlignment="true" applyBorder="true" applyFont="true" applyNumberFormat="true" borderId="12" fillId="0" fontId="1" numFmtId="1008" quotePrefix="false">
      <alignment horizontal="center" vertical="center" wrapText="true"/>
    </xf>
    <xf applyAlignment="true" applyBorder="true" applyFont="true" applyNumberFormat="true" borderId="13" fillId="0" fontId="1" numFmtId="1008" quotePrefix="false">
      <alignment horizontal="center" vertical="center" wrapText="true"/>
    </xf>
    <xf applyAlignment="true" applyBorder="true" applyFont="true" applyNumberFormat="true" borderId="12" fillId="0" fontId="8" numFmtId="1000" quotePrefix="false">
      <alignment horizontal="left" vertical="center"/>
    </xf>
    <xf applyAlignment="true" applyBorder="true" applyFont="true" applyNumberFormat="true" borderId="13" fillId="0" fontId="8" numFmtId="1000" quotePrefix="false">
      <alignment horizontal="left" vertical="center"/>
    </xf>
    <xf applyAlignment="true" applyFont="true" applyNumberFormat="true" borderId="0" fillId="0" fontId="20" numFmtId="1000" quotePrefix="false">
      <alignment horizontal="center"/>
    </xf>
    <xf applyAlignment="true" applyBorder="true" applyFont="true" applyNumberFormat="true" borderId="28" fillId="0" fontId="6" numFmtId="1000" quotePrefix="false">
      <alignment horizontal="center"/>
    </xf>
    <xf applyAlignment="true" applyBorder="true" applyFont="true" applyNumberFormat="true" borderId="59" fillId="0" fontId="6" numFmtId="1000" quotePrefix="false">
      <alignment horizontal="center"/>
    </xf>
    <xf applyAlignment="true" applyBorder="true" applyFont="true" applyNumberFormat="true" borderId="8" fillId="0" fontId="3" numFmtId="1002" quotePrefix="false">
      <alignment horizontal="right" vertical="center" wrapText="true"/>
    </xf>
    <xf applyAlignment="true" applyBorder="true" applyFont="true" applyNumberFormat="true" borderId="35" fillId="0" fontId="6" numFmtId="1000" quotePrefix="false">
      <alignment horizontal="center"/>
    </xf>
    <xf applyAlignment="true" applyBorder="true" applyFont="true" applyNumberFormat="true" borderId="32" fillId="0" fontId="6" numFmtId="1000" quotePrefix="false">
      <alignment horizontal="center"/>
    </xf>
    <xf applyAlignment="true" applyFont="true" applyNumberFormat="true" borderId="0" fillId="0" fontId="1" numFmtId="1002" quotePrefix="false">
      <alignment horizontal="center" vertical="center" wrapText="true"/>
    </xf>
    <xf applyAlignment="true" applyBorder="true" applyFont="true" applyNumberFormat="true" borderId="11" fillId="0" fontId="3" numFmtId="1002" quotePrefix="false">
      <alignment horizontal="right" vertical="center"/>
    </xf>
    <xf applyAlignment="true" applyBorder="true" applyFont="true" applyNumberFormat="true" borderId="11" fillId="0" fontId="3" numFmtId="1000" quotePrefix="false">
      <alignment horizontal="left" vertical="center"/>
    </xf>
    <xf applyAlignment="true" applyFill="true" applyFont="true" applyNumberFormat="true" borderId="0" fillId="6" fontId="27" numFmtId="1000" quotePrefix="false">
      <alignment horizontal="center" vertical="center"/>
    </xf>
    <xf applyAlignment="true" applyBorder="true" applyFont="true" applyNumberFormat="true" borderId="8" fillId="0" fontId="20" numFmtId="1000" quotePrefix="false">
      <alignment horizontal="center"/>
    </xf>
    <xf applyAlignment="true" applyBorder="true" applyFont="true" applyNumberFormat="true" borderId="8" fillId="0" fontId="20" numFmtId="1000" quotePrefix="false">
      <alignment horizontal="center" vertical="center"/>
    </xf>
    <xf applyAlignment="true" applyBorder="true" applyFont="true" applyNumberFormat="true" borderId="12" fillId="0" fontId="20" numFmtId="1000" quotePrefix="false">
      <alignment horizontal="center" vertical="center"/>
    </xf>
    <xf applyAlignment="true" applyBorder="true" applyFont="true" applyNumberFormat="true" borderId="13" fillId="0" fontId="20" numFmtId="1000" quotePrefix="false">
      <alignment horizontal="center" vertical="center"/>
    </xf>
    <xf applyAlignment="true" applyBorder="true" applyFont="true" applyNumberFormat="true" borderId="10" fillId="0" fontId="1" numFmtId="1002" quotePrefix="false">
      <alignment horizontal="center" vertical="center"/>
    </xf>
    <xf applyAlignment="true" applyBorder="true" applyFont="true" applyNumberFormat="true" borderId="19" fillId="0" fontId="1" numFmtId="1002" quotePrefix="false">
      <alignment horizontal="center" vertical="center" wrapText="true"/>
    </xf>
    <xf applyAlignment="true" applyBorder="true" applyFont="true" applyNumberFormat="true" borderId="8" fillId="0" fontId="20" numFmtId="1000" quotePrefix="false">
      <alignment horizontal="center" vertical="center" wrapText="true"/>
    </xf>
    <xf applyBorder="true" applyFont="true" applyNumberFormat="true" borderId="15" fillId="0" fontId="1" numFmtId="1000" quotePrefix="false"/>
    <xf applyAlignment="true" applyBorder="true" applyFont="true" applyNumberFormat="true" borderId="15" fillId="0" fontId="20" numFmtId="1000" quotePrefix="false">
      <alignment horizontal="center" vertical="center"/>
    </xf>
    <xf applyAlignment="true" applyBorder="true" applyFont="true" applyNumberFormat="true" borderId="25" fillId="0" fontId="1" numFmtId="1002" quotePrefix="false">
      <alignment horizontal="center" vertical="center" wrapText="true"/>
    </xf>
    <xf applyAlignment="true" applyBorder="true" applyFont="true" applyNumberFormat="true" borderId="29" fillId="0" fontId="20" numFmtId="1000" quotePrefix="false">
      <alignment horizontal="center" vertical="center"/>
    </xf>
    <xf applyAlignment="true" applyFont="true" applyNumberFormat="true" borderId="0" fillId="0" fontId="1" numFmtId="1002" quotePrefix="false">
      <alignment horizontal="center" vertical="center" wrapText="true"/>
    </xf>
    <xf applyAlignment="true" applyBorder="true" applyFont="true" applyNumberFormat="true" borderId="29" fillId="0" fontId="1" numFmtId="1002" quotePrefix="false">
      <alignment horizontal="center" vertical="center"/>
    </xf>
    <xf applyAlignment="true" applyBorder="true" applyFont="true" applyNumberFormat="true" borderId="30" fillId="0" fontId="20" numFmtId="1000" quotePrefix="false">
      <alignment horizontal="center" vertical="center"/>
    </xf>
    <xf applyAlignment="true" applyBorder="true" applyFont="true" applyNumberFormat="true" borderId="26" fillId="0" fontId="1" numFmtId="1002" quotePrefix="false">
      <alignment horizontal="center" vertical="center" wrapText="true"/>
    </xf>
    <xf applyAlignment="true" applyBorder="true" applyFont="true" applyNumberFormat="true" borderId="30" fillId="0" fontId="1" numFmtId="1002" quotePrefix="false">
      <alignment horizontal="center" vertical="center"/>
    </xf>
    <xf applyAlignment="true" applyFont="true" applyNumberFormat="true" borderId="0" fillId="0" fontId="20" numFmtId="1000" quotePrefix="false">
      <alignment horizontal="center" vertical="center"/>
    </xf>
    <xf applyAlignment="true" applyBorder="true" applyFont="true" applyNumberFormat="true" borderId="34" fillId="0" fontId="1" numFmtId="1000" quotePrefix="false">
      <alignment horizontal="center" vertical="center"/>
    </xf>
    <xf applyAlignment="true" applyFont="true" applyNumberFormat="true" borderId="0" fillId="0" fontId="1" numFmtId="1000" quotePrefix="false">
      <alignment horizontal="center" vertical="center"/>
    </xf>
    <xf applyAlignment="true" applyBorder="true" applyFill="true" applyFont="true" applyNumberFormat="true" borderId="15" fillId="4" fontId="1" numFmtId="1000" quotePrefix="false">
      <alignment horizontal="center"/>
    </xf>
    <xf applyAlignment="true" applyBorder="true" applyFill="true" applyFont="true" applyNumberFormat="true" borderId="69" fillId="4" fontId="1" numFmtId="1000" quotePrefix="false">
      <alignment horizontal="center"/>
    </xf>
    <xf applyAlignment="true" applyBorder="true" applyFill="true" applyFont="true" applyNumberFormat="true" borderId="70" fillId="4" fontId="1" numFmtId="1000" quotePrefix="false">
      <alignment horizontal="center"/>
    </xf>
    <xf applyAlignment="true" applyBorder="true" applyFill="true" applyFont="true" applyNumberFormat="true" borderId="24" fillId="3" fontId="19" numFmtId="1000" quotePrefix="false">
      <alignment horizontal="center"/>
    </xf>
    <xf applyAlignment="true" applyBorder="true" applyFill="true" applyFont="true" applyNumberFormat="true" borderId="58" fillId="3" fontId="19" numFmtId="1000" quotePrefix="false">
      <alignment horizontal="center"/>
    </xf>
    <xf applyAlignment="true" applyBorder="true" applyFill="true" applyFont="true" applyNumberFormat="true" borderId="71" fillId="3" fontId="19" numFmtId="1000" quotePrefix="false">
      <alignment horizontal="center"/>
    </xf>
    <xf applyAlignment="true" applyBorder="true" applyFont="true" applyNumberFormat="true" borderId="8" fillId="0" fontId="20" numFmtId="1000" quotePrefix="false">
      <alignment vertical="center"/>
    </xf>
    <xf applyAlignment="true" applyBorder="true" applyFont="true" applyNumberFormat="true" borderId="50" fillId="0" fontId="1" numFmtId="1002" quotePrefix="false">
      <alignment horizontal="center" vertical="center" wrapText="true"/>
    </xf>
    <xf applyAlignment="true" applyBorder="true" applyFill="true" applyFont="true" applyNumberFormat="true" borderId="28" fillId="6" fontId="27" numFmtId="1000" quotePrefix="false">
      <alignment horizontal="center" vertical="center"/>
    </xf>
    <xf applyAlignment="true" applyBorder="true" applyFill="true" applyFont="true" applyNumberFormat="true" borderId="58" fillId="6" fontId="27" numFmtId="1000" quotePrefix="false">
      <alignment horizontal="center" vertical="center"/>
    </xf>
    <xf applyAlignment="true" applyBorder="true" applyFill="true" applyFont="true" applyNumberFormat="true" borderId="59" fillId="6" fontId="27" numFmtId="1000" quotePrefix="false">
      <alignment horizontal="center" vertical="center"/>
    </xf>
    <xf applyAlignment="true" applyBorder="true" applyFont="true" applyNumberFormat="true" borderId="11" fillId="0" fontId="1" numFmtId="1000" quotePrefix="false">
      <alignment horizontal="center"/>
    </xf>
    <xf applyAlignment="true" applyBorder="true" applyFont="true" applyNumberFormat="true" borderId="50" fillId="0" fontId="1" numFmtId="1000" quotePrefix="false">
      <alignment horizontal="center"/>
    </xf>
    <xf applyAlignment="true" applyBorder="true" applyFill="true" applyFont="true" applyNumberFormat="true" borderId="8" fillId="3" fontId="19" numFmtId="1000" quotePrefix="false">
      <alignment horizontal="center" vertical="center"/>
    </xf>
    <xf applyAlignment="true" applyBorder="true" applyFill="true" applyFont="true" applyNumberFormat="true" borderId="9" fillId="3" fontId="19" numFmtId="1000" quotePrefix="false">
      <alignment horizontal="center" vertical="center"/>
    </xf>
    <xf applyAlignment="true" applyBorder="true" applyFill="true" applyFont="true" applyNumberFormat="true" borderId="10" fillId="3" fontId="19" numFmtId="1000" quotePrefix="false">
      <alignment horizontal="center" vertical="center"/>
    </xf>
    <xf applyAlignment="true" applyBorder="true" applyFont="true" applyNumberFormat="true" borderId="24" fillId="0" fontId="1" numFmtId="1000" quotePrefix="false">
      <alignment horizontal="center"/>
    </xf>
    <xf applyAlignment="true" applyBorder="true" applyFont="true" applyNumberFormat="true" borderId="50" fillId="0" fontId="20" numFmtId="1000" quotePrefix="false">
      <alignment horizontal="center" vertical="center"/>
    </xf>
    <xf applyAlignment="true" applyFont="true" applyNumberFormat="true" borderId="0" fillId="0" fontId="27" numFmtId="1000" quotePrefix="false">
      <alignment horizontal="center" vertical="center"/>
    </xf>
    <xf applyAlignment="true" applyFont="true" applyNumberFormat="true" borderId="0" fillId="0" fontId="28" numFmtId="1000" quotePrefix="false">
      <alignment horizontal="center" vertical="center"/>
    </xf>
    <xf applyAlignment="true" applyFont="true" applyNumberFormat="true" borderId="0" fillId="0" fontId="8" numFmtId="1000" quotePrefix="false">
      <alignment horizontal="center" vertical="center"/>
    </xf>
    <xf applyAlignment="true" applyBorder="true" applyFill="true" applyFont="true" applyNumberFormat="true" borderId="15" fillId="4" fontId="27" numFmtId="1000" quotePrefix="false">
      <alignment horizontal="center" vertical="center"/>
    </xf>
    <xf applyAlignment="true" applyBorder="true" applyFill="true" applyFont="true" applyNumberFormat="true" borderId="69" fillId="4" fontId="27" numFmtId="1000" quotePrefix="false">
      <alignment horizontal="center" vertical="center"/>
    </xf>
    <xf applyAlignment="true" applyBorder="true" applyFill="true" applyFont="true" applyNumberFormat="true" borderId="70" fillId="4" fontId="27" numFmtId="1000" quotePrefix="false">
      <alignment horizontal="center" vertical="center"/>
    </xf>
    <xf applyAlignment="true" applyFont="true" applyNumberFormat="true" borderId="0" fillId="0" fontId="20" numFmtId="1002" quotePrefix="false">
      <alignment horizontal="center" vertical="center"/>
    </xf>
    <xf applyBorder="true" applyFont="true" applyNumberFormat="true" borderId="24" fillId="0" fontId="1" numFmtId="1000" quotePrefix="false"/>
    <xf applyAlignment="true" applyBorder="true" applyFont="true" applyNumberFormat="true" borderId="24" fillId="0" fontId="20" numFmtId="1000" quotePrefix="false">
      <alignment horizontal="center"/>
    </xf>
    <xf applyAlignment="true" applyBorder="true" applyFont="true" applyNumberFormat="true" borderId="24" fillId="0" fontId="1" numFmtId="1002" quotePrefix="false">
      <alignment horizontal="center" vertical="center" wrapText="true"/>
    </xf>
    <xf applyAlignment="true" applyBorder="true" applyFont="true" applyNumberFormat="true" borderId="72" fillId="0" fontId="1" numFmtId="1000" quotePrefix="false">
      <alignment horizontal="center"/>
    </xf>
    <xf applyAlignment="true" applyBorder="true" applyFont="true" applyNumberFormat="true" borderId="73" fillId="0" fontId="1" numFmtId="1000" quotePrefix="false">
      <alignment horizontal="center"/>
    </xf>
    <xf applyAlignment="true" applyBorder="true" applyFont="true" applyNumberFormat="true" borderId="74" fillId="0" fontId="1" numFmtId="1000" quotePrefix="false">
      <alignment horizontal="center"/>
    </xf>
    <xf applyAlignment="true" applyBorder="true" applyFont="true" applyNumberFormat="true" borderId="72" fillId="0" fontId="3" numFmtId="1000" quotePrefix="false">
      <alignment horizontal="center" vertical="center"/>
    </xf>
    <xf applyAlignment="true" applyBorder="true" applyFont="true" applyNumberFormat="true" borderId="73" fillId="0" fontId="3" numFmtId="1000" quotePrefix="false">
      <alignment horizontal="center" vertical="center"/>
    </xf>
    <xf applyAlignment="true" applyBorder="true" applyFont="true" applyNumberFormat="true" borderId="74" fillId="0" fontId="3" numFmtId="1000" quotePrefix="false">
      <alignment horizontal="center" vertical="center"/>
    </xf>
    <xf applyBorder="true" applyFont="true" applyNumberFormat="true" borderId="72" fillId="0" fontId="1" numFmtId="1000" quotePrefix="false"/>
    <xf applyAlignment="true" applyBorder="true" applyFont="true" applyNumberFormat="true" borderId="75" fillId="0" fontId="1" numFmtId="1000" quotePrefix="false">
      <alignment horizontal="center" vertical="center" wrapText="true"/>
    </xf>
    <xf applyAlignment="true" applyBorder="true" applyFont="true" applyNumberFormat="true" borderId="76" fillId="0" fontId="1" numFmtId="1000" quotePrefix="false">
      <alignment horizontal="center" vertical="center" wrapText="true"/>
    </xf>
    <xf applyAlignment="true" applyBorder="true" applyFont="true" applyNumberFormat="true" borderId="77" fillId="0" fontId="1" numFmtId="1000" quotePrefix="false">
      <alignment horizontal="center" vertical="center" wrapText="true"/>
    </xf>
    <xf applyAlignment="true" applyBorder="true" applyFont="true" applyNumberFormat="true" borderId="75" fillId="0" fontId="1" numFmtId="1000" quotePrefix="false">
      <alignment horizontal="center" vertical="center"/>
    </xf>
    <xf applyAlignment="true" applyBorder="true" applyFont="true" applyNumberFormat="true" borderId="78" fillId="0" fontId="1" numFmtId="1000" quotePrefix="false">
      <alignment horizontal="center" vertical="center" wrapText="true"/>
    </xf>
    <xf applyAlignment="true" applyBorder="true" applyFont="true" applyNumberFormat="true" borderId="79" fillId="0" fontId="1" numFmtId="1000" quotePrefix="false">
      <alignment horizontal="center" vertical="center" wrapText="true"/>
    </xf>
    <xf applyAlignment="true" applyBorder="true" applyFont="true" applyNumberFormat="true" borderId="80" fillId="0" fontId="1" numFmtId="1000" quotePrefix="false">
      <alignment horizontal="center" vertical="center"/>
    </xf>
    <xf applyBorder="true" applyFont="true" applyNumberFormat="true" borderId="75" fillId="0" fontId="1" numFmtId="1000" quotePrefix="false"/>
    <xf applyAlignment="true" applyBorder="true" applyFont="true" applyNumberFormat="true" borderId="81" fillId="0" fontId="1" numFmtId="1000" quotePrefix="false">
      <alignment horizontal="center" vertical="center" wrapText="true"/>
    </xf>
    <xf applyAlignment="true" applyFont="true" applyNumberFormat="true" borderId="0" fillId="0" fontId="1" numFmtId="1000" quotePrefix="false">
      <alignment horizontal="center" vertical="center" wrapText="true"/>
    </xf>
    <xf applyAlignment="true" applyBorder="true" applyFont="true" applyNumberFormat="true" borderId="82" fillId="0" fontId="1" numFmtId="1000" quotePrefix="false">
      <alignment horizontal="center" vertical="center" wrapText="true"/>
    </xf>
    <xf applyAlignment="true" applyBorder="true" applyFont="true" applyNumberFormat="true" borderId="83" fillId="0" fontId="1" numFmtId="1000" quotePrefix="false">
      <alignment horizontal="center" vertical="center"/>
    </xf>
    <xf applyBorder="true" applyFont="true" applyNumberFormat="true" borderId="84" fillId="0" fontId="1" numFmtId="1000" quotePrefix="false"/>
    <xf applyAlignment="true" applyBorder="true" applyFont="true" applyNumberFormat="true" borderId="84" fillId="0" fontId="1" numFmtId="1000" quotePrefix="false">
      <alignment horizontal="center" vertical="center" wrapText="true"/>
    </xf>
    <xf applyAlignment="true" applyFont="true" applyNumberFormat="true" borderId="0" fillId="0" fontId="1" numFmtId="1000" quotePrefix="false">
      <alignment horizontal="center" vertical="center" wrapText="true"/>
    </xf>
    <xf applyAlignment="true" applyBorder="true" applyFont="true" applyNumberFormat="true" borderId="85" fillId="0" fontId="1" numFmtId="1000" quotePrefix="false">
      <alignment horizontal="center" vertical="center" wrapText="true"/>
    </xf>
    <xf applyAlignment="true" applyBorder="true" applyFont="true" applyNumberFormat="true" borderId="84" fillId="0" fontId="1" numFmtId="1000" quotePrefix="false">
      <alignment horizontal="center" vertical="center"/>
    </xf>
    <xf applyAlignment="true" applyBorder="true" applyFont="true" applyNumberFormat="true" borderId="86" fillId="0" fontId="1" numFmtId="1000" quotePrefix="false">
      <alignment horizontal="center" vertical="center" wrapText="true"/>
    </xf>
    <xf applyAlignment="true" applyBorder="true" applyFont="true" applyNumberFormat="true" borderId="61" fillId="0" fontId="1" numFmtId="1000" quotePrefix="false">
      <alignment horizontal="center" vertical="center" wrapText="true"/>
    </xf>
    <xf applyAlignment="true" applyBorder="true" applyFont="true" applyNumberFormat="true" borderId="87" fillId="0" fontId="1" numFmtId="1000" quotePrefix="false">
      <alignment horizontal="center" vertical="center" wrapText="true"/>
    </xf>
    <xf applyAlignment="true" applyBorder="true" applyFont="true" applyNumberFormat="true" borderId="88" fillId="0" fontId="1" numFmtId="1000" quotePrefix="false">
      <alignment horizontal="center" vertical="center"/>
    </xf>
    <xf applyAlignment="true" applyBorder="true" applyFill="true" applyFont="true" applyNumberFormat="true" borderId="72" fillId="4" fontId="1" numFmtId="1000" quotePrefix="false">
      <alignment horizontal="center"/>
    </xf>
    <xf applyAlignment="true" applyBorder="true" applyFill="true" applyFont="true" applyNumberFormat="true" borderId="73" fillId="4" fontId="1" numFmtId="1000" quotePrefix="false">
      <alignment horizontal="center"/>
    </xf>
    <xf applyAlignment="true" applyBorder="true" applyFill="true" applyFont="true" applyNumberFormat="true" borderId="74" fillId="4" fontId="1" numFmtId="1000" quotePrefix="false">
      <alignment horizontal="center"/>
    </xf>
    <xf applyAlignment="true" applyBorder="true" applyFont="true" applyNumberFormat="true" borderId="72" fillId="0" fontId="1" numFmtId="1000" quotePrefix="false">
      <alignment horizontal="center" vertical="center" wrapText="true"/>
    </xf>
    <xf applyAlignment="true" applyBorder="true" applyFont="true" applyNumberFormat="true" borderId="72" fillId="0" fontId="1" numFmtId="1000" quotePrefix="false">
      <alignment horizontal="center" vertical="center"/>
    </xf>
    <xf applyAlignment="true" applyBorder="true" applyFill="true" applyFont="true" applyNumberFormat="true" borderId="75" fillId="4" fontId="1" numFmtId="1000" quotePrefix="false">
      <alignment horizontal="center"/>
    </xf>
    <xf applyAlignment="true" applyBorder="true" applyFill="true" applyFont="true" applyNumberFormat="true" borderId="89" fillId="4" fontId="1" numFmtId="1000" quotePrefix="false">
      <alignment horizontal="center"/>
    </xf>
    <xf applyAlignment="true" applyBorder="true" applyFill="true" applyFont="true" applyNumberFormat="true" borderId="90" fillId="4" fontId="1" numFmtId="1000" quotePrefix="false">
      <alignment horizontal="center"/>
    </xf>
    <xf applyAlignment="true" applyBorder="true" applyFont="true" applyNumberFormat="true" borderId="36" fillId="0" fontId="1" numFmtId="1000" quotePrefix="false">
      <alignment horizontal="center" vertical="center" wrapText="true"/>
    </xf>
    <xf applyAlignment="true" applyBorder="true" applyFont="true" applyNumberFormat="true" borderId="37" fillId="0" fontId="1" numFmtId="1000" quotePrefix="false">
      <alignment horizontal="center" vertical="center" wrapText="true"/>
    </xf>
    <xf applyAlignment="true" applyBorder="true" applyFont="true" applyNumberFormat="true" borderId="48" fillId="0" fontId="1" numFmtId="1000" quotePrefix="false">
      <alignment horizontal="center" vertical="center" wrapText="true"/>
    </xf>
    <xf applyAlignment="true" applyBorder="true" applyFont="true" applyNumberFormat="true" borderId="49" fillId="0" fontId="1" numFmtId="1000" quotePrefix="false">
      <alignment horizontal="center" vertical="center" wrapText="true"/>
    </xf>
    <xf applyAlignment="true" applyBorder="true" applyFont="true" applyNumberFormat="true" borderId="38" fillId="0" fontId="1" numFmtId="1000" quotePrefix="false">
      <alignment horizontal="center" vertical="center" wrapText="true"/>
    </xf>
    <xf applyAlignment="true" applyBorder="true" applyFont="true" applyNumberFormat="true" borderId="39" fillId="0" fontId="1" numFmtId="1000" quotePrefix="false">
      <alignment horizontal="center" vertical="center" wrapText="true"/>
    </xf>
    <xf applyAlignment="true" applyBorder="true" applyFont="true" applyNumberFormat="true" borderId="40" fillId="0" fontId="1" numFmtId="1000" quotePrefix="false">
      <alignment horizontal="center" vertical="center" wrapText="true"/>
    </xf>
    <xf applyAlignment="true" applyBorder="true" applyFont="true" applyNumberFormat="true" borderId="9" fillId="0" fontId="1" numFmtId="1000" quotePrefix="false">
      <alignment horizontal="center" vertical="center" wrapText="true"/>
    </xf>
    <xf applyAlignment="true" applyBorder="true" applyFont="true" applyNumberFormat="true" borderId="10" fillId="0" fontId="1" numFmtId="1000" quotePrefix="false">
      <alignment horizontal="center" vertical="center" wrapText="true"/>
    </xf>
    <xf applyAlignment="true" applyBorder="true" applyFont="true" applyNumberFormat="true" borderId="9" fillId="0" fontId="3" numFmtId="1002" quotePrefix="false">
      <alignment horizontal="center" vertical="center"/>
    </xf>
    <xf applyAlignment="true" applyBorder="true" applyFont="true" applyNumberFormat="true" borderId="10" fillId="0" fontId="3" numFmtId="1002" quotePrefix="false">
      <alignment horizontal="center" vertical="center"/>
    </xf>
    <xf applyAlignment="true" applyBorder="true" applyFont="true" applyNumberFormat="true" borderId="8" fillId="0" fontId="3" numFmtId="1008" quotePrefix="false">
      <alignment horizontal="center" vertical="center"/>
    </xf>
    <xf applyAlignment="true" applyBorder="true" applyFont="true" applyNumberFormat="true" borderId="9" fillId="0" fontId="1" numFmtId="1002" quotePrefix="false">
      <alignment horizontal="center" vertical="center"/>
    </xf>
    <xf applyAlignment="true" applyBorder="true" applyFill="true" applyFont="true" applyNumberFormat="true" borderId="8" fillId="4" fontId="11" numFmtId="1002" quotePrefix="false">
      <alignment horizontal="center" vertical="center"/>
    </xf>
  </cellXfs>
  <cellStyles count="1">
    <cellStyle builtinId="0" name="Normal" xfId="0"/>
  </cellStyles>
  <dxfs count="0"/>
  <tableStyles count="0" defaultPivotStyle="PivotStyleMedium4" defaultTableStyle="TableStyleMedium9"/>
</styleSheet>
</file>

<file path=xl/_rels/workbook.xml.rels><?xml version="1.0" encoding="UTF-8" standalone="no" ?>
<Relationships xmlns="http://schemas.openxmlformats.org/package/2006/relationships">
  <Relationship Id="rId23" Target="styles.xml" Type="http://schemas.openxmlformats.org/officeDocument/2006/relationships/styles"/>
  <Relationship Id="rId22" Target="sharedStrings.xml" Type="http://schemas.openxmlformats.org/officeDocument/2006/relationships/sharedStrings"/>
  <Relationship Id="rId21" Target="worksheets/sheet21.xml" Type="http://schemas.openxmlformats.org/officeDocument/2006/relationships/worksheet"/>
  <Relationship Id="rId13" Target="worksheets/sheet13.xml" Type="http://schemas.openxmlformats.org/officeDocument/2006/relationships/worksheet"/>
  <Relationship Id="rId24" Target="theme/theme1.xml" Type="http://schemas.openxmlformats.org/officeDocument/2006/relationships/theme"/>
  <Relationship Id="rId11" Target="worksheets/sheet11.xml" Type="http://schemas.openxmlformats.org/officeDocument/2006/relationships/worksheet"/>
  <Relationship Id="rId18" Target="worksheets/sheet18.xml" Type="http://schemas.openxmlformats.org/officeDocument/2006/relationships/worksheet"/>
  <Relationship Id="rId17" Target="worksheets/sheet17.xml" Type="http://schemas.openxmlformats.org/officeDocument/2006/relationships/worksheet"/>
  <Relationship Id="rId10" Target="worksheets/sheet10.xml" Type="http://schemas.openxmlformats.org/officeDocument/2006/relationships/worksheet"/>
  <Relationship Id="rId15" Target="worksheets/sheet15.xml" Type="http://schemas.openxmlformats.org/officeDocument/2006/relationships/worksheet"/>
  <Relationship Id="rId9" Target="worksheets/sheet9.xml" Type="http://schemas.openxmlformats.org/officeDocument/2006/relationships/worksheet"/>
  <Relationship Id="rId20" Target="worksheets/sheet20.xml" Type="http://schemas.openxmlformats.org/officeDocument/2006/relationships/worksheet"/>
  <Relationship Id="rId19" Target="worksheets/sheet19.xml" Type="http://schemas.openxmlformats.org/officeDocument/2006/relationships/worksheet"/>
  <Relationship Id="rId8" Target="worksheets/sheet8.xml" Type="http://schemas.openxmlformats.org/officeDocument/2006/relationships/worksheet"/>
  <Relationship Id="rId7" Target="worksheets/sheet7.xml" Type="http://schemas.openxmlformats.org/officeDocument/2006/relationships/worksheet"/>
  <Relationship Id="rId14" Target="worksheets/sheet14.xml" Type="http://schemas.openxmlformats.org/officeDocument/2006/relationships/worksheet"/>
  <Relationship Id="rId6" Target="worksheets/sheet6.xml" Type="http://schemas.openxmlformats.org/officeDocument/2006/relationships/worksheet"/>
  <Relationship Id="rId5" Target="worksheets/sheet5.xml" Type="http://schemas.openxmlformats.org/officeDocument/2006/relationships/worksheet"/>
  <Relationship Id="rId4" Target="worksheets/sheet4.xml" Type="http://schemas.openxmlformats.org/officeDocument/2006/relationships/worksheet"/>
  <Relationship Id="rId16" Target="worksheets/sheet16.xml" Type="http://schemas.openxmlformats.org/officeDocument/2006/relationships/worksheet"/>
  <Relationship Id="rId12" Target="worksheets/sheet12.xml" Type="http://schemas.openxmlformats.org/officeDocument/2006/relationships/worksheet"/>
  <Relationship Id="rId3" Target="worksheets/sheet3.xml" Type="http://schemas.openxmlformats.org/officeDocument/2006/relationships/worksheet"/>
  <Relationship Id="rId2" Target="worksheets/sheet2.xml" Type="http://schemas.openxmlformats.org/officeDocument/2006/relationships/worksheet"/>
  <Relationship Id="rId1" Target="worksheets/sheet1.xml" Type="http://schemas.openxmlformats.org/officeDocument/2006/relationships/worksheet"/>
</Relationships>

</file>

<file path=xl/drawings/_rels/drawing1.xml.rels><?xml version="1.0" encoding="UTF-8" standalone="no" ?>
<Relationships xmlns="http://schemas.openxmlformats.org/package/2006/relationships">
  <Relationship Id="rId1" Target="../media/image1.png" Type="http://schemas.openxmlformats.org/officeDocument/2006/relationships/image"/>
</Relationships>

</file>

<file path=xl/drawings/_rels/drawing10.xml.rels><?xml version="1.0" encoding="UTF-8" standalone="no" ?>
<Relationships xmlns="http://schemas.openxmlformats.org/package/2006/relationships">
  <Relationship Id="rId5" Target="../media/image108.png" Type="http://schemas.openxmlformats.org/officeDocument/2006/relationships/image"/>
  <Relationship Id="rId4" Target="../media/image107.jpeg" Type="http://schemas.openxmlformats.org/officeDocument/2006/relationships/image"/>
  <Relationship Id="rId3" Target="../media/image106.jpeg" Type="http://schemas.openxmlformats.org/officeDocument/2006/relationships/image"/>
  <Relationship Id="rId2" Target="../media/image105.jpeg" Type="http://schemas.openxmlformats.org/officeDocument/2006/relationships/image"/>
  <Relationship Id="rId1" Target="../media/image104.jpeg" Type="http://schemas.openxmlformats.org/officeDocument/2006/relationships/image"/>
</Relationships>

</file>

<file path=xl/drawings/_rels/drawing11.xml.rels><?xml version="1.0" encoding="UTF-8" standalone="no" ?>
<Relationships xmlns="http://schemas.openxmlformats.org/package/2006/relationships">
  <Relationship Id="rId10" Target="../media/image118.png" Type="http://schemas.openxmlformats.org/officeDocument/2006/relationships/image"/>
  <Relationship Id="rId9" Target="../media/image117.png" Type="http://schemas.openxmlformats.org/officeDocument/2006/relationships/image"/>
  <Relationship Id="rId8" Target="../media/image116.png" Type="http://schemas.openxmlformats.org/officeDocument/2006/relationships/image"/>
  <Relationship Id="rId7" Target="../media/image115.jpeg" Type="http://schemas.openxmlformats.org/officeDocument/2006/relationships/image"/>
  <Relationship Id="rId6" Target="../media/image114.jpeg" Type="http://schemas.openxmlformats.org/officeDocument/2006/relationships/image"/>
  <Relationship Id="rId5" Target="../media/image113.jpeg" Type="http://schemas.openxmlformats.org/officeDocument/2006/relationships/image"/>
  <Relationship Id="rId4" Target="../media/image112.jpeg" Type="http://schemas.openxmlformats.org/officeDocument/2006/relationships/image"/>
  <Relationship Id="rId3" Target="../media/image111.jpeg" Type="http://schemas.openxmlformats.org/officeDocument/2006/relationships/image"/>
  <Relationship Id="rId2" Target="../media/image110.jpeg" Type="http://schemas.openxmlformats.org/officeDocument/2006/relationships/image"/>
  <Relationship Id="rId1" Target="../media/image109.jpeg" Type="http://schemas.openxmlformats.org/officeDocument/2006/relationships/image"/>
</Relationships>

</file>

<file path=xl/drawings/_rels/drawing12.xml.rels><?xml version="1.0" encoding="UTF-8" standalone="no" ?>
<Relationships xmlns="http://schemas.openxmlformats.org/package/2006/relationships">
  <Relationship Id="rId22" Target="../media/image140.jpeg" Type="http://schemas.openxmlformats.org/officeDocument/2006/relationships/image"/>
  <Relationship Id="rId21" Target="../media/image139.png" Type="http://schemas.openxmlformats.org/officeDocument/2006/relationships/image"/>
  <Relationship Id="rId13" Target="../media/image131.png" Type="http://schemas.openxmlformats.org/officeDocument/2006/relationships/image"/>
  <Relationship Id="rId11" Target="../media/image129.png" Type="http://schemas.openxmlformats.org/officeDocument/2006/relationships/image"/>
  <Relationship Id="rId18" Target="../media/image136.png" Type="http://schemas.openxmlformats.org/officeDocument/2006/relationships/image"/>
  <Relationship Id="rId17" Target="../media/image135.png" Type="http://schemas.openxmlformats.org/officeDocument/2006/relationships/image"/>
  <Relationship Id="rId10" Target="../media/image128.png" Type="http://schemas.openxmlformats.org/officeDocument/2006/relationships/image"/>
  <Relationship Id="rId15" Target="../media/image133.png" Type="http://schemas.openxmlformats.org/officeDocument/2006/relationships/image"/>
  <Relationship Id="rId9" Target="../media/image127.png" Type="http://schemas.openxmlformats.org/officeDocument/2006/relationships/image"/>
  <Relationship Id="rId20" Target="../media/image138.png" Type="http://schemas.openxmlformats.org/officeDocument/2006/relationships/image"/>
  <Relationship Id="rId19" Target="../media/image137.png" Type="http://schemas.openxmlformats.org/officeDocument/2006/relationships/image"/>
  <Relationship Id="rId8" Target="../media/image126.png" Type="http://schemas.openxmlformats.org/officeDocument/2006/relationships/image"/>
  <Relationship Id="rId7" Target="../media/image125.png" Type="http://schemas.openxmlformats.org/officeDocument/2006/relationships/image"/>
  <Relationship Id="rId14" Target="../media/image132.png" Type="http://schemas.openxmlformats.org/officeDocument/2006/relationships/image"/>
  <Relationship Id="rId6" Target="../media/image124.png" Type="http://schemas.openxmlformats.org/officeDocument/2006/relationships/image"/>
  <Relationship Id="rId5" Target="../media/image123.png" Type="http://schemas.openxmlformats.org/officeDocument/2006/relationships/image"/>
  <Relationship Id="rId4" Target="../media/image122.png" Type="http://schemas.openxmlformats.org/officeDocument/2006/relationships/image"/>
  <Relationship Id="rId16" Target="../media/image134.png" Type="http://schemas.openxmlformats.org/officeDocument/2006/relationships/image"/>
  <Relationship Id="rId12" Target="../media/image130.png" Type="http://schemas.openxmlformats.org/officeDocument/2006/relationships/image"/>
  <Relationship Id="rId3" Target="../media/image121.png" Type="http://schemas.openxmlformats.org/officeDocument/2006/relationships/image"/>
  <Relationship Id="rId2" Target="../media/image120.png" Type="http://schemas.openxmlformats.org/officeDocument/2006/relationships/image"/>
  <Relationship Id="rId1" Target="../media/image119.png" Type="http://schemas.openxmlformats.org/officeDocument/2006/relationships/image"/>
</Relationships>

</file>

<file path=xl/drawings/_rels/drawing13.xml.rels><?xml version="1.0" encoding="UTF-8" standalone="no" ?>
<Relationships xmlns="http://schemas.openxmlformats.org/package/2006/relationships">
  <Relationship Id="rId13" Target="../media/image153.jpeg" Type="http://schemas.openxmlformats.org/officeDocument/2006/relationships/image"/>
  <Relationship Id="rId11" Target="../media/image151.jpeg" Type="http://schemas.openxmlformats.org/officeDocument/2006/relationships/image"/>
  <Relationship Id="rId18" Target="../media/image158.png" Type="http://schemas.openxmlformats.org/officeDocument/2006/relationships/image"/>
  <Relationship Id="rId17" Target="../media/image157.png" Type="http://schemas.openxmlformats.org/officeDocument/2006/relationships/image"/>
  <Relationship Id="rId10" Target="../media/image150.jpeg" Type="http://schemas.openxmlformats.org/officeDocument/2006/relationships/image"/>
  <Relationship Id="rId15" Target="../media/image155.jpeg" Type="http://schemas.openxmlformats.org/officeDocument/2006/relationships/image"/>
  <Relationship Id="rId9" Target="../media/image149.jpeg" Type="http://schemas.openxmlformats.org/officeDocument/2006/relationships/image"/>
  <Relationship Id="rId20" Target="../media/image160.jpeg" Type="http://schemas.openxmlformats.org/officeDocument/2006/relationships/image"/>
  <Relationship Id="rId19" Target="../media/image159.jpeg" Type="http://schemas.openxmlformats.org/officeDocument/2006/relationships/image"/>
  <Relationship Id="rId8" Target="../media/image148.jpeg" Type="http://schemas.openxmlformats.org/officeDocument/2006/relationships/image"/>
  <Relationship Id="rId7" Target="../media/image147.jpeg" Type="http://schemas.openxmlformats.org/officeDocument/2006/relationships/image"/>
  <Relationship Id="rId14" Target="../media/image154.jpeg" Type="http://schemas.openxmlformats.org/officeDocument/2006/relationships/image"/>
  <Relationship Id="rId6" Target="../media/image146.jpeg" Type="http://schemas.openxmlformats.org/officeDocument/2006/relationships/image"/>
  <Relationship Id="rId5" Target="../media/image145.jpeg" Type="http://schemas.openxmlformats.org/officeDocument/2006/relationships/image"/>
  <Relationship Id="rId4" Target="../media/image144.jpeg" Type="http://schemas.openxmlformats.org/officeDocument/2006/relationships/image"/>
  <Relationship Id="rId16" Target="../media/image156.jpeg" Type="http://schemas.openxmlformats.org/officeDocument/2006/relationships/image"/>
  <Relationship Id="rId12" Target="../media/image152.jpeg" Type="http://schemas.openxmlformats.org/officeDocument/2006/relationships/image"/>
  <Relationship Id="rId3" Target="../media/image143.jpeg" Type="http://schemas.openxmlformats.org/officeDocument/2006/relationships/image"/>
  <Relationship Id="rId2" Target="../media/image142.jpeg" Type="http://schemas.openxmlformats.org/officeDocument/2006/relationships/image"/>
  <Relationship Id="rId1" Target="../media/image141.jpeg" Type="http://schemas.openxmlformats.org/officeDocument/2006/relationships/image"/>
</Relationships>

</file>

<file path=xl/drawings/_rels/drawing14.xml.rels><?xml version="1.0" encoding="UTF-8" standalone="no" ?>
<Relationships xmlns="http://schemas.openxmlformats.org/package/2006/relationships">
  <Relationship Id="rId6" Target="../media/image166.jpeg" Type="http://schemas.openxmlformats.org/officeDocument/2006/relationships/image"/>
  <Relationship Id="rId5" Target="../media/image165.jpeg" Type="http://schemas.openxmlformats.org/officeDocument/2006/relationships/image"/>
  <Relationship Id="rId4" Target="../media/image164.jpeg" Type="http://schemas.openxmlformats.org/officeDocument/2006/relationships/image"/>
  <Relationship Id="rId3" Target="../media/image163.jpeg" Type="http://schemas.openxmlformats.org/officeDocument/2006/relationships/image"/>
  <Relationship Id="rId2" Target="../media/image162.jpeg" Type="http://schemas.openxmlformats.org/officeDocument/2006/relationships/image"/>
  <Relationship Id="rId1" Target="../media/image161.png" Type="http://schemas.openxmlformats.org/officeDocument/2006/relationships/image"/>
</Relationships>

</file>

<file path=xl/drawings/_rels/drawing15.xml.rels><?xml version="1.0" encoding="UTF-8" standalone="no" ?>
<Relationships xmlns="http://schemas.openxmlformats.org/package/2006/relationships">
  <Relationship Id="rId8" Target="../media/image174.jpeg" Type="http://schemas.openxmlformats.org/officeDocument/2006/relationships/image"/>
  <Relationship Id="rId7" Target="../media/image173.jpeg" Type="http://schemas.openxmlformats.org/officeDocument/2006/relationships/image"/>
  <Relationship Id="rId6" Target="../media/image172.png" Type="http://schemas.openxmlformats.org/officeDocument/2006/relationships/image"/>
  <Relationship Id="rId5" Target="../media/image171.jpeg" Type="http://schemas.openxmlformats.org/officeDocument/2006/relationships/image"/>
  <Relationship Id="rId4" Target="../media/image170.jpeg" Type="http://schemas.openxmlformats.org/officeDocument/2006/relationships/image"/>
  <Relationship Id="rId3" Target="../media/image169.jpeg" Type="http://schemas.openxmlformats.org/officeDocument/2006/relationships/image"/>
  <Relationship Id="rId2" Target="../media/image168.jpeg" Type="http://schemas.openxmlformats.org/officeDocument/2006/relationships/image"/>
  <Relationship Id="rId1" Target="../media/image167.jpeg" Type="http://schemas.openxmlformats.org/officeDocument/2006/relationships/image"/>
</Relationships>

</file>

<file path=xl/drawings/_rels/drawing16.xml.rels><?xml version="1.0" encoding="UTF-8" standalone="no" ?>
<Relationships xmlns="http://schemas.openxmlformats.org/package/2006/relationships">
  <Relationship Id="rId23" Target="../media/image197.jpeg" Type="http://schemas.openxmlformats.org/officeDocument/2006/relationships/image"/>
  <Relationship Id="rId22" Target="../media/image196.png" Type="http://schemas.openxmlformats.org/officeDocument/2006/relationships/image"/>
  <Relationship Id="rId21" Target="../media/image195.png" Type="http://schemas.openxmlformats.org/officeDocument/2006/relationships/image"/>
  <Relationship Id="rId13" Target="../media/image187.jpeg" Type="http://schemas.openxmlformats.org/officeDocument/2006/relationships/image"/>
  <Relationship Id="rId24" Target="../media/image198.jpeg" Type="http://schemas.openxmlformats.org/officeDocument/2006/relationships/image"/>
  <Relationship Id="rId11" Target="../media/image185.jpeg" Type="http://schemas.openxmlformats.org/officeDocument/2006/relationships/image"/>
  <Relationship Id="rId18" Target="../media/image192.jpeg" Type="http://schemas.openxmlformats.org/officeDocument/2006/relationships/image"/>
  <Relationship Id="rId17" Target="../media/image191.jpeg" Type="http://schemas.openxmlformats.org/officeDocument/2006/relationships/image"/>
  <Relationship Id="rId10" Target="../media/image184.jpeg" Type="http://schemas.openxmlformats.org/officeDocument/2006/relationships/image"/>
  <Relationship Id="rId15" Target="../media/image189.jpeg" Type="http://schemas.openxmlformats.org/officeDocument/2006/relationships/image"/>
  <Relationship Id="rId9" Target="../media/image183.jpeg" Type="http://schemas.openxmlformats.org/officeDocument/2006/relationships/image"/>
  <Relationship Id="rId20" Target="../media/image194.jpeg" Type="http://schemas.openxmlformats.org/officeDocument/2006/relationships/image"/>
  <Relationship Id="rId19" Target="../media/image193.png" Type="http://schemas.openxmlformats.org/officeDocument/2006/relationships/image"/>
  <Relationship Id="rId8" Target="../media/image182.jpeg" Type="http://schemas.openxmlformats.org/officeDocument/2006/relationships/image"/>
  <Relationship Id="rId7" Target="../media/image181.jpeg" Type="http://schemas.openxmlformats.org/officeDocument/2006/relationships/image"/>
  <Relationship Id="rId14" Target="../media/image188.jpeg" Type="http://schemas.openxmlformats.org/officeDocument/2006/relationships/image"/>
  <Relationship Id="rId6" Target="../media/image180.jpeg" Type="http://schemas.openxmlformats.org/officeDocument/2006/relationships/image"/>
  <Relationship Id="rId5" Target="../media/image179.jpeg" Type="http://schemas.openxmlformats.org/officeDocument/2006/relationships/image"/>
  <Relationship Id="rId4" Target="../media/image178.jpeg" Type="http://schemas.openxmlformats.org/officeDocument/2006/relationships/image"/>
  <Relationship Id="rId16" Target="../media/image190.jpeg" Type="http://schemas.openxmlformats.org/officeDocument/2006/relationships/image"/>
  <Relationship Id="rId12" Target="../media/image186.jpeg" Type="http://schemas.openxmlformats.org/officeDocument/2006/relationships/image"/>
  <Relationship Id="rId3" Target="../media/image177.jpeg" Type="http://schemas.openxmlformats.org/officeDocument/2006/relationships/image"/>
  <Relationship Id="rId2" Target="../media/image176.jpeg" Type="http://schemas.openxmlformats.org/officeDocument/2006/relationships/image"/>
  <Relationship Id="rId1" Target="../media/image175.jpeg" Type="http://schemas.openxmlformats.org/officeDocument/2006/relationships/image"/>
</Relationships>

</file>

<file path=xl/drawings/_rels/drawing17.xml.rels><?xml version="1.0" encoding="UTF-8" standalone="no" ?>
<Relationships xmlns="http://schemas.openxmlformats.org/package/2006/relationships">
  <Relationship Id="rId13" Target="../media/image211.png" Type="http://schemas.openxmlformats.org/officeDocument/2006/relationships/image"/>
  <Relationship Id="rId11" Target="../media/image209.png" Type="http://schemas.openxmlformats.org/officeDocument/2006/relationships/image"/>
  <Relationship Id="rId18" Target="../media/image216.jpeg" Type="http://schemas.openxmlformats.org/officeDocument/2006/relationships/image"/>
  <Relationship Id="rId17" Target="../media/image215.jpeg" Type="http://schemas.openxmlformats.org/officeDocument/2006/relationships/image"/>
  <Relationship Id="rId10" Target="../media/image208.png" Type="http://schemas.openxmlformats.org/officeDocument/2006/relationships/image"/>
  <Relationship Id="rId15" Target="../media/image213.jpeg" Type="http://schemas.openxmlformats.org/officeDocument/2006/relationships/image"/>
  <Relationship Id="rId9" Target="../media/image207.jpeg" Type="http://schemas.openxmlformats.org/officeDocument/2006/relationships/image"/>
  <Relationship Id="rId20" Target="../media/image218.jpeg" Type="http://schemas.openxmlformats.org/officeDocument/2006/relationships/image"/>
  <Relationship Id="rId19" Target="../media/image217.jpeg" Type="http://schemas.openxmlformats.org/officeDocument/2006/relationships/image"/>
  <Relationship Id="rId8" Target="../media/image206.png" Type="http://schemas.openxmlformats.org/officeDocument/2006/relationships/image"/>
  <Relationship Id="rId7" Target="../media/image205.jpeg" Type="http://schemas.openxmlformats.org/officeDocument/2006/relationships/image"/>
  <Relationship Id="rId14" Target="../media/image212.jpeg" Type="http://schemas.openxmlformats.org/officeDocument/2006/relationships/image"/>
  <Relationship Id="rId6" Target="../media/image204.jpeg" Type="http://schemas.openxmlformats.org/officeDocument/2006/relationships/image"/>
  <Relationship Id="rId5" Target="../media/image203.jpeg" Type="http://schemas.openxmlformats.org/officeDocument/2006/relationships/image"/>
  <Relationship Id="rId4" Target="../media/image202.jpeg" Type="http://schemas.openxmlformats.org/officeDocument/2006/relationships/image"/>
  <Relationship Id="rId16" Target="../media/image214.jpeg" Type="http://schemas.openxmlformats.org/officeDocument/2006/relationships/image"/>
  <Relationship Id="rId12" Target="../media/image210.png" Type="http://schemas.openxmlformats.org/officeDocument/2006/relationships/image"/>
  <Relationship Id="rId3" Target="../media/image201.jpeg" Type="http://schemas.openxmlformats.org/officeDocument/2006/relationships/image"/>
  <Relationship Id="rId2" Target="../media/image200.jpeg" Type="http://schemas.openxmlformats.org/officeDocument/2006/relationships/image"/>
  <Relationship Id="rId1" Target="../media/image199.jpeg" Type="http://schemas.openxmlformats.org/officeDocument/2006/relationships/image"/>
</Relationships>

</file>

<file path=xl/drawings/_rels/drawing18.xml.rels><?xml version="1.0" encoding="UTF-8" standalone="no" ?>
<Relationships xmlns="http://schemas.openxmlformats.org/package/2006/relationships">
  <Relationship Id="rId5" Target="../media/image223.jpeg" Type="http://schemas.openxmlformats.org/officeDocument/2006/relationships/image"/>
  <Relationship Id="rId4" Target="../media/image222.jpeg" Type="http://schemas.openxmlformats.org/officeDocument/2006/relationships/image"/>
  <Relationship Id="rId3" Target="../media/image221.jpeg" Type="http://schemas.openxmlformats.org/officeDocument/2006/relationships/image"/>
  <Relationship Id="rId2" Target="../media/image220.png" Type="http://schemas.openxmlformats.org/officeDocument/2006/relationships/image"/>
  <Relationship Id="rId1" Target="../media/image219.jpeg" Type="http://schemas.openxmlformats.org/officeDocument/2006/relationships/image"/>
</Relationships>

</file>

<file path=xl/drawings/_rels/drawing19.xml.rels><?xml version="1.0" encoding="UTF-8" standalone="no" ?>
<Relationships xmlns="http://schemas.openxmlformats.org/package/2006/relationships">
  <Relationship Id="rId13" Target="../media/image236.jpeg" Type="http://schemas.openxmlformats.org/officeDocument/2006/relationships/image"/>
  <Relationship Id="rId11" Target="../media/image234.jpeg" Type="http://schemas.openxmlformats.org/officeDocument/2006/relationships/image"/>
  <Relationship Id="rId10" Target="../media/image233.jpeg" Type="http://schemas.openxmlformats.org/officeDocument/2006/relationships/image"/>
  <Relationship Id="rId15" Target="../media/image238.jpeg" Type="http://schemas.openxmlformats.org/officeDocument/2006/relationships/image"/>
  <Relationship Id="rId9" Target="../media/image232.jpeg" Type="http://schemas.openxmlformats.org/officeDocument/2006/relationships/image"/>
  <Relationship Id="rId8" Target="../media/image231.jpeg" Type="http://schemas.openxmlformats.org/officeDocument/2006/relationships/image"/>
  <Relationship Id="rId7" Target="../media/image230.jpeg" Type="http://schemas.openxmlformats.org/officeDocument/2006/relationships/image"/>
  <Relationship Id="rId14" Target="../media/image237.png" Type="http://schemas.openxmlformats.org/officeDocument/2006/relationships/image"/>
  <Relationship Id="rId6" Target="../media/image229.jpeg" Type="http://schemas.openxmlformats.org/officeDocument/2006/relationships/image"/>
  <Relationship Id="rId5" Target="../media/image228.jpeg" Type="http://schemas.openxmlformats.org/officeDocument/2006/relationships/image"/>
  <Relationship Id="rId4" Target="../media/image227.jpeg" Type="http://schemas.openxmlformats.org/officeDocument/2006/relationships/image"/>
  <Relationship Id="rId12" Target="../media/image235.jpeg" Type="http://schemas.openxmlformats.org/officeDocument/2006/relationships/image"/>
  <Relationship Id="rId3" Target="../media/image226.jpeg" Type="http://schemas.openxmlformats.org/officeDocument/2006/relationships/image"/>
  <Relationship Id="rId2" Target="../media/image225.jpeg" Type="http://schemas.openxmlformats.org/officeDocument/2006/relationships/image"/>
  <Relationship Id="rId1" Target="../media/image224.jpeg" Type="http://schemas.openxmlformats.org/officeDocument/2006/relationships/image"/>
</Relationships>

</file>

<file path=xl/drawings/_rels/drawing2.xml.rels><?xml version="1.0" encoding="UTF-8" standalone="no" ?>
<Relationships xmlns="http://schemas.openxmlformats.org/package/2006/relationships">
  <Relationship Id="rId27" Target="../media/image28.jpeg" Type="http://schemas.openxmlformats.org/officeDocument/2006/relationships/image"/>
  <Relationship Id="rId23" Target="../media/image24.jpeg" Type="http://schemas.openxmlformats.org/officeDocument/2006/relationships/image"/>
  <Relationship Id="rId22" Target="../media/image23.jpeg" Type="http://schemas.openxmlformats.org/officeDocument/2006/relationships/image"/>
  <Relationship Id="rId25" Target="../media/image26.png" Type="http://schemas.openxmlformats.org/officeDocument/2006/relationships/image"/>
  <Relationship Id="rId21" Target="../media/image22.jpeg" Type="http://schemas.openxmlformats.org/officeDocument/2006/relationships/image"/>
  <Relationship Id="rId13" Target="../media/image14.jpeg" Type="http://schemas.openxmlformats.org/officeDocument/2006/relationships/image"/>
  <Relationship Id="rId24" Target="../media/image25.jpeg" Type="http://schemas.openxmlformats.org/officeDocument/2006/relationships/image"/>
  <Relationship Id="rId11" Target="../media/image12.jpeg" Type="http://schemas.openxmlformats.org/officeDocument/2006/relationships/image"/>
  <Relationship Id="rId18" Target="../media/image19.jpeg" Type="http://schemas.openxmlformats.org/officeDocument/2006/relationships/image"/>
  <Relationship Id="rId17" Target="../media/image18.jpeg" Type="http://schemas.openxmlformats.org/officeDocument/2006/relationships/image"/>
  <Relationship Id="rId10" Target="../media/image11.jpeg" Type="http://schemas.openxmlformats.org/officeDocument/2006/relationships/image"/>
  <Relationship Id="rId26" Target="../media/image27.jpeg" Type="http://schemas.openxmlformats.org/officeDocument/2006/relationships/image"/>
  <Relationship Id="rId15" Target="../media/image16.jpeg" Type="http://schemas.openxmlformats.org/officeDocument/2006/relationships/image"/>
  <Relationship Id="rId9" Target="../media/image10.jpeg" Type="http://schemas.openxmlformats.org/officeDocument/2006/relationships/image"/>
  <Relationship Id="rId20" Target="../media/image21.jpeg" Type="http://schemas.openxmlformats.org/officeDocument/2006/relationships/image"/>
  <Relationship Id="rId19" Target="../media/image20.jpeg" Type="http://schemas.openxmlformats.org/officeDocument/2006/relationships/image"/>
  <Relationship Id="rId8" Target="../media/image9.jpeg" Type="http://schemas.openxmlformats.org/officeDocument/2006/relationships/image"/>
  <Relationship Id="rId7" Target="../media/image8.jpeg" Type="http://schemas.openxmlformats.org/officeDocument/2006/relationships/image"/>
  <Relationship Id="rId14" Target="../media/image15.jpeg" Type="http://schemas.openxmlformats.org/officeDocument/2006/relationships/image"/>
  <Relationship Id="rId6" Target="../media/image7.jpeg" Type="http://schemas.openxmlformats.org/officeDocument/2006/relationships/image"/>
  <Relationship Id="rId5" Target="../media/image6.jpeg" Type="http://schemas.openxmlformats.org/officeDocument/2006/relationships/image"/>
  <Relationship Id="rId4" Target="../media/image5.jpeg" Type="http://schemas.openxmlformats.org/officeDocument/2006/relationships/image"/>
  <Relationship Id="rId16" Target="../media/image17.jpeg" Type="http://schemas.openxmlformats.org/officeDocument/2006/relationships/image"/>
  <Relationship Id="rId12" Target="../media/image13.jpeg" Type="http://schemas.openxmlformats.org/officeDocument/2006/relationships/image"/>
  <Relationship Id="rId3" Target="../media/image4.jpeg" Type="http://schemas.openxmlformats.org/officeDocument/2006/relationships/image"/>
  <Relationship Id="rId2" Target="../media/image3.jpeg" Type="http://schemas.openxmlformats.org/officeDocument/2006/relationships/image"/>
  <Relationship Id="rId1" Target="../media/image2.jpeg" Type="http://schemas.openxmlformats.org/officeDocument/2006/relationships/image"/>
</Relationships>

</file>

<file path=xl/drawings/_rels/drawing20.xml.rels><?xml version="1.0" encoding="UTF-8" standalone="no" ?>
<Relationships xmlns="http://schemas.openxmlformats.org/package/2006/relationships">
  <Relationship Id="rId13" Target="../media/image251.jpeg" Type="http://schemas.openxmlformats.org/officeDocument/2006/relationships/image"/>
  <Relationship Id="rId11" Target="../media/image249.jpeg" Type="http://schemas.openxmlformats.org/officeDocument/2006/relationships/image"/>
  <Relationship Id="rId10" Target="../media/image248.jpeg" Type="http://schemas.openxmlformats.org/officeDocument/2006/relationships/image"/>
  <Relationship Id="rId9" Target="../media/image247.jpeg" Type="http://schemas.openxmlformats.org/officeDocument/2006/relationships/image"/>
  <Relationship Id="rId8" Target="../media/image246.jpeg" Type="http://schemas.openxmlformats.org/officeDocument/2006/relationships/image"/>
  <Relationship Id="rId7" Target="../media/image245.jpeg" Type="http://schemas.openxmlformats.org/officeDocument/2006/relationships/image"/>
  <Relationship Id="rId6" Target="../media/image244.jpeg" Type="http://schemas.openxmlformats.org/officeDocument/2006/relationships/image"/>
  <Relationship Id="rId5" Target="../media/image243.jpeg" Type="http://schemas.openxmlformats.org/officeDocument/2006/relationships/image"/>
  <Relationship Id="rId4" Target="../media/image242.jpeg" Type="http://schemas.openxmlformats.org/officeDocument/2006/relationships/image"/>
  <Relationship Id="rId12" Target="../media/image250.png" Type="http://schemas.openxmlformats.org/officeDocument/2006/relationships/image"/>
  <Relationship Id="rId3" Target="../media/image241.jpeg" Type="http://schemas.openxmlformats.org/officeDocument/2006/relationships/image"/>
  <Relationship Id="rId2" Target="../media/image240.jpeg" Type="http://schemas.openxmlformats.org/officeDocument/2006/relationships/image"/>
  <Relationship Id="rId1" Target="../media/image239.jpeg" Type="http://schemas.openxmlformats.org/officeDocument/2006/relationships/image"/>
</Relationships>

</file>

<file path=xl/drawings/_rels/drawing21.xml.rels><?xml version="1.0" encoding="UTF-8" standalone="no" ?>
<Relationships xmlns="http://schemas.openxmlformats.org/package/2006/relationships">
  <Relationship Id="rId7" Target="../media/image258.png" Type="http://schemas.openxmlformats.org/officeDocument/2006/relationships/image"/>
  <Relationship Id="rId6" Target="../media/image257.jpeg" Type="http://schemas.openxmlformats.org/officeDocument/2006/relationships/image"/>
  <Relationship Id="rId5" Target="../media/image256.jpeg" Type="http://schemas.openxmlformats.org/officeDocument/2006/relationships/image"/>
  <Relationship Id="rId4" Target="../media/image255.jpeg" Type="http://schemas.openxmlformats.org/officeDocument/2006/relationships/image"/>
  <Relationship Id="rId3" Target="../media/image254.jpeg" Type="http://schemas.openxmlformats.org/officeDocument/2006/relationships/image"/>
  <Relationship Id="rId2" Target="../media/image253.jpeg" Type="http://schemas.openxmlformats.org/officeDocument/2006/relationships/image"/>
  <Relationship Id="rId1" Target="../media/image252.jpeg" Type="http://schemas.openxmlformats.org/officeDocument/2006/relationships/image"/>
</Relationships>

</file>

<file path=xl/drawings/_rels/drawing3.xml.rels><?xml version="1.0" encoding="UTF-8" standalone="no" ?>
<Relationships xmlns="http://schemas.openxmlformats.org/package/2006/relationships">
  <Relationship Id="rId23" Target="../media/image51.jpeg" Type="http://schemas.openxmlformats.org/officeDocument/2006/relationships/image"/>
  <Relationship Id="rId22" Target="../media/image50.png" Type="http://schemas.openxmlformats.org/officeDocument/2006/relationships/image"/>
  <Relationship Id="rId21" Target="../media/image49.jpeg" Type="http://schemas.openxmlformats.org/officeDocument/2006/relationships/image"/>
  <Relationship Id="rId13" Target="../media/image41.jpeg" Type="http://schemas.openxmlformats.org/officeDocument/2006/relationships/image"/>
  <Relationship Id="rId24" Target="../media/image52.jpeg" Type="http://schemas.openxmlformats.org/officeDocument/2006/relationships/image"/>
  <Relationship Id="rId11" Target="../media/image39.jpeg" Type="http://schemas.openxmlformats.org/officeDocument/2006/relationships/image"/>
  <Relationship Id="rId18" Target="../media/image46.jpeg" Type="http://schemas.openxmlformats.org/officeDocument/2006/relationships/image"/>
  <Relationship Id="rId17" Target="../media/image45.jpeg" Type="http://schemas.openxmlformats.org/officeDocument/2006/relationships/image"/>
  <Relationship Id="rId10" Target="../media/image38.jpeg" Type="http://schemas.openxmlformats.org/officeDocument/2006/relationships/image"/>
  <Relationship Id="rId15" Target="../media/image43.jpeg" Type="http://schemas.openxmlformats.org/officeDocument/2006/relationships/image"/>
  <Relationship Id="rId9" Target="../media/image37.jpeg" Type="http://schemas.openxmlformats.org/officeDocument/2006/relationships/image"/>
  <Relationship Id="rId20" Target="../media/image48.jpeg" Type="http://schemas.openxmlformats.org/officeDocument/2006/relationships/image"/>
  <Relationship Id="rId19" Target="../media/image47.jpeg" Type="http://schemas.openxmlformats.org/officeDocument/2006/relationships/image"/>
  <Relationship Id="rId8" Target="../media/image36.jpeg" Type="http://schemas.openxmlformats.org/officeDocument/2006/relationships/image"/>
  <Relationship Id="rId7" Target="../media/image35.jpeg" Type="http://schemas.openxmlformats.org/officeDocument/2006/relationships/image"/>
  <Relationship Id="rId14" Target="../media/image42.jpeg" Type="http://schemas.openxmlformats.org/officeDocument/2006/relationships/image"/>
  <Relationship Id="rId6" Target="../media/image34.jpeg" Type="http://schemas.openxmlformats.org/officeDocument/2006/relationships/image"/>
  <Relationship Id="rId5" Target="../media/image33.jpeg" Type="http://schemas.openxmlformats.org/officeDocument/2006/relationships/image"/>
  <Relationship Id="rId4" Target="../media/image32.jpeg" Type="http://schemas.openxmlformats.org/officeDocument/2006/relationships/image"/>
  <Relationship Id="rId16" Target="../media/image44.jpeg" Type="http://schemas.openxmlformats.org/officeDocument/2006/relationships/image"/>
  <Relationship Id="rId12" Target="../media/image40.jpeg" Type="http://schemas.openxmlformats.org/officeDocument/2006/relationships/image"/>
  <Relationship Id="rId3" Target="../media/image31.jpeg" Type="http://schemas.openxmlformats.org/officeDocument/2006/relationships/image"/>
  <Relationship Id="rId2" Target="../media/image30.jpeg" Type="http://schemas.openxmlformats.org/officeDocument/2006/relationships/image"/>
  <Relationship Id="rId1" Target="../media/image29.jpeg" Type="http://schemas.openxmlformats.org/officeDocument/2006/relationships/image"/>
</Relationships>

</file>

<file path=xl/drawings/_rels/drawing4.xml.rels><?xml version="1.0" encoding="UTF-8" standalone="no" ?>
<Relationships xmlns="http://schemas.openxmlformats.org/package/2006/relationships">
  <Relationship Id="rId11" Target="../media/image63.png" Type="http://schemas.openxmlformats.org/officeDocument/2006/relationships/image"/>
  <Relationship Id="rId10" Target="../media/image62.jpeg" Type="http://schemas.openxmlformats.org/officeDocument/2006/relationships/image"/>
  <Relationship Id="rId9" Target="../media/image61.jpeg" Type="http://schemas.openxmlformats.org/officeDocument/2006/relationships/image"/>
  <Relationship Id="rId8" Target="../media/image60.jpeg" Type="http://schemas.openxmlformats.org/officeDocument/2006/relationships/image"/>
  <Relationship Id="rId7" Target="../media/image59.jpeg" Type="http://schemas.openxmlformats.org/officeDocument/2006/relationships/image"/>
  <Relationship Id="rId6" Target="../media/image58.jpeg" Type="http://schemas.openxmlformats.org/officeDocument/2006/relationships/image"/>
  <Relationship Id="rId5" Target="../media/image57.jpeg" Type="http://schemas.openxmlformats.org/officeDocument/2006/relationships/image"/>
  <Relationship Id="rId4" Target="../media/image56.jpeg" Type="http://schemas.openxmlformats.org/officeDocument/2006/relationships/image"/>
  <Relationship Id="rId3" Target="../media/image55.jpeg" Type="http://schemas.openxmlformats.org/officeDocument/2006/relationships/image"/>
  <Relationship Id="rId2" Target="../media/image54.jpeg" Type="http://schemas.openxmlformats.org/officeDocument/2006/relationships/image"/>
  <Relationship Id="rId1" Target="../media/image53.jpeg" Type="http://schemas.openxmlformats.org/officeDocument/2006/relationships/image"/>
</Relationships>

</file>

<file path=xl/drawings/_rels/drawing5.xml.rels><?xml version="1.0" encoding="UTF-8" standalone="no" ?>
<Relationships xmlns="http://schemas.openxmlformats.org/package/2006/relationships">
  <Relationship Id="rId8" Target="../media/image71.png" Type="http://schemas.openxmlformats.org/officeDocument/2006/relationships/image"/>
  <Relationship Id="rId7" Target="../media/image70.png" Type="http://schemas.openxmlformats.org/officeDocument/2006/relationships/image"/>
  <Relationship Id="rId6" Target="../media/image69.jpeg" Type="http://schemas.openxmlformats.org/officeDocument/2006/relationships/image"/>
  <Relationship Id="rId5" Target="../media/image68.jpeg" Type="http://schemas.openxmlformats.org/officeDocument/2006/relationships/image"/>
  <Relationship Id="rId4" Target="../media/image67.jpeg" Type="http://schemas.openxmlformats.org/officeDocument/2006/relationships/image"/>
  <Relationship Id="rId3" Target="../media/image66.jpeg" Type="http://schemas.openxmlformats.org/officeDocument/2006/relationships/image"/>
  <Relationship Id="rId2" Target="../media/image65.jpeg" Type="http://schemas.openxmlformats.org/officeDocument/2006/relationships/image"/>
  <Relationship Id="rId1" Target="../media/image64.png" Type="http://schemas.openxmlformats.org/officeDocument/2006/relationships/image"/>
</Relationships>

</file>

<file path=xl/drawings/_rels/drawing6.xml.rels><?xml version="1.0" encoding="UTF-8" standalone="no" ?>
<Relationships xmlns="http://schemas.openxmlformats.org/package/2006/relationships">
  <Relationship Id="rId9" Target="../media/image80.png" Type="http://schemas.openxmlformats.org/officeDocument/2006/relationships/image"/>
  <Relationship Id="rId8" Target="../media/image79.jpeg" Type="http://schemas.openxmlformats.org/officeDocument/2006/relationships/image"/>
  <Relationship Id="rId7" Target="../media/image78.jpeg" Type="http://schemas.openxmlformats.org/officeDocument/2006/relationships/image"/>
  <Relationship Id="rId6" Target="../media/image77.jpeg" Type="http://schemas.openxmlformats.org/officeDocument/2006/relationships/image"/>
  <Relationship Id="rId5" Target="../media/image76.jpeg" Type="http://schemas.openxmlformats.org/officeDocument/2006/relationships/image"/>
  <Relationship Id="rId4" Target="../media/image75.jpeg" Type="http://schemas.openxmlformats.org/officeDocument/2006/relationships/image"/>
  <Relationship Id="rId3" Target="../media/image74.jpeg" Type="http://schemas.openxmlformats.org/officeDocument/2006/relationships/image"/>
  <Relationship Id="rId2" Target="../media/image73.jpeg" Type="http://schemas.openxmlformats.org/officeDocument/2006/relationships/image"/>
  <Relationship Id="rId1" Target="../media/image72.jpeg" Type="http://schemas.openxmlformats.org/officeDocument/2006/relationships/image"/>
</Relationships>

</file>

<file path=xl/drawings/_rels/drawing7.xml.rels><?xml version="1.0" encoding="UTF-8" standalone="no" ?>
<Relationships xmlns="http://schemas.openxmlformats.org/package/2006/relationships">
  <Relationship Id="rId11" Target="../media/image91.jpeg" Type="http://schemas.openxmlformats.org/officeDocument/2006/relationships/image"/>
  <Relationship Id="rId10" Target="../media/image90.jpeg" Type="http://schemas.openxmlformats.org/officeDocument/2006/relationships/image"/>
  <Relationship Id="rId9" Target="../media/image89.jpeg" Type="http://schemas.openxmlformats.org/officeDocument/2006/relationships/image"/>
  <Relationship Id="rId8" Target="../media/image88.jpeg" Type="http://schemas.openxmlformats.org/officeDocument/2006/relationships/image"/>
  <Relationship Id="rId7" Target="../media/image87.jpeg" Type="http://schemas.openxmlformats.org/officeDocument/2006/relationships/image"/>
  <Relationship Id="rId6" Target="../media/image86.jpeg" Type="http://schemas.openxmlformats.org/officeDocument/2006/relationships/image"/>
  <Relationship Id="rId5" Target="../media/image85.jpeg" Type="http://schemas.openxmlformats.org/officeDocument/2006/relationships/image"/>
  <Relationship Id="rId4" Target="../media/image84.jpeg" Type="http://schemas.openxmlformats.org/officeDocument/2006/relationships/image"/>
  <Relationship Id="rId12" Target="../media/image92.png" Type="http://schemas.openxmlformats.org/officeDocument/2006/relationships/image"/>
  <Relationship Id="rId3" Target="../media/image83.jpeg" Type="http://schemas.openxmlformats.org/officeDocument/2006/relationships/image"/>
  <Relationship Id="rId2" Target="../media/image82.jpeg" Type="http://schemas.openxmlformats.org/officeDocument/2006/relationships/image"/>
  <Relationship Id="rId1" Target="../media/image81.jpeg" Type="http://schemas.openxmlformats.org/officeDocument/2006/relationships/image"/>
</Relationships>

</file>

<file path=xl/drawings/_rels/drawing8.xml.rels><?xml version="1.0" encoding="UTF-8" standalone="no" ?>
<Relationships xmlns="http://schemas.openxmlformats.org/package/2006/relationships">
  <Relationship Id="rId9" Target="../media/image101.png" Type="http://schemas.openxmlformats.org/officeDocument/2006/relationships/image"/>
  <Relationship Id="rId8" Target="../media/image100.jpeg" Type="http://schemas.openxmlformats.org/officeDocument/2006/relationships/image"/>
  <Relationship Id="rId7" Target="../media/image99.jpeg" Type="http://schemas.openxmlformats.org/officeDocument/2006/relationships/image"/>
  <Relationship Id="rId6" Target="../media/image98.jpeg" Type="http://schemas.openxmlformats.org/officeDocument/2006/relationships/image"/>
  <Relationship Id="rId5" Target="../media/image97.jpeg" Type="http://schemas.openxmlformats.org/officeDocument/2006/relationships/image"/>
  <Relationship Id="rId4" Target="../media/image96.jpeg" Type="http://schemas.openxmlformats.org/officeDocument/2006/relationships/image"/>
  <Relationship Id="rId3" Target="../media/image95.jpeg" Type="http://schemas.openxmlformats.org/officeDocument/2006/relationships/image"/>
  <Relationship Id="rId2" Target="../media/image94.jpeg" Type="http://schemas.openxmlformats.org/officeDocument/2006/relationships/image"/>
  <Relationship Id="rId1" Target="../media/image93.jpeg" Type="http://schemas.openxmlformats.org/officeDocument/2006/relationships/image"/>
</Relationships>

</file>

<file path=xl/drawings/_rels/drawing9.xml.rels><?xml version="1.0" encoding="UTF-8" standalone="no" ?>
<Relationships xmlns="http://schemas.openxmlformats.org/package/2006/relationships">
  <Relationship Id="rId2" Target="../media/image103.png" Type="http://schemas.openxmlformats.org/officeDocument/2006/relationships/image"/>
  <Relationship Id="rId1" Target="../media/image102.png" Type="http://schemas.openxmlformats.org/officeDocument/2006/relationships/image"/>
</Relationships>

</file>

<file path=xl/drawings/drawing1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730634" y="247650"/>
    <xdr:ext cx="2779780" cy="676329"/>
    <xdr:pic>
      <xdr:nvPicPr>
        <xdr:cNvPr hidden="false" id="1" name="Picture 1"/>
        <xdr:cNvPicPr preferRelativeResize="true"/>
      </xdr:nvPicPr>
      <xdr:blipFill>
        <a:blip r:embed="rId1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drawings/drawing10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2" y="1266826"/>
    <xdr:ext cx="1455673" cy="1333499"/>
    <xdr:pic>
      <xdr:nvPicPr>
        <xdr:cNvPr hidden="false" id="104" name="Picture 104"/>
        <xdr:cNvPicPr preferRelativeResize="true"/>
      </xdr:nvPicPr>
      <xdr:blipFill>
        <a:blip r:embed="rId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6838950"/>
    <xdr:ext cx="1452341" cy="1333500"/>
    <xdr:pic>
      <xdr:nvPicPr>
        <xdr:cNvPr hidden="false" id="105" name="Picture 105"/>
        <xdr:cNvPicPr preferRelativeResize="true"/>
      </xdr:nvPicPr>
      <xdr:blipFill>
        <a:blip r:embed="rId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3495675"/>
    <xdr:ext cx="1452341" cy="1333500"/>
    <xdr:pic>
      <xdr:nvPicPr>
        <xdr:cNvPr hidden="false" id="106" name="Picture 106"/>
        <xdr:cNvPicPr preferRelativeResize="true"/>
      </xdr:nvPicPr>
      <xdr:blipFill>
        <a:blip r:embed="rId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5038725"/>
    <xdr:ext cx="1461866" cy="1323975"/>
    <xdr:pic>
      <xdr:nvPicPr>
        <xdr:cNvPr hidden="false" id="107" name="Picture 107"/>
        <xdr:cNvPicPr preferRelativeResize="true"/>
      </xdr:nvPicPr>
      <xdr:blipFill>
        <a:blip r:embed="rId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52400" y="66675"/>
    <xdr:ext cx="2764000" cy="674647"/>
    <xdr:pic>
      <xdr:nvPicPr>
        <xdr:cNvPr hidden="false" id="108" name="Picture 108"/>
        <xdr:cNvPicPr preferRelativeResize="true"/>
      </xdr:nvPicPr>
      <xdr:blipFill>
        <a:blip r:embed="rId5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drawings/drawing11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0" y="1238250"/>
    <xdr:ext cx="1452341" cy="1333500"/>
    <xdr:pic>
      <xdr:nvPicPr>
        <xdr:cNvPr hidden="false" id="109" name="Picture 109"/>
        <xdr:cNvPicPr preferRelativeResize="true"/>
      </xdr:nvPicPr>
      <xdr:blipFill>
        <a:blip r:embed="rId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780058"/>
    <xdr:ext cx="1452341" cy="1332594"/>
    <xdr:pic>
      <xdr:nvPicPr>
        <xdr:cNvPr hidden="false" id="110" name="Picture 110"/>
        <xdr:cNvPicPr preferRelativeResize="true"/>
      </xdr:nvPicPr>
      <xdr:blipFill>
        <a:blip r:embed="rId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1206" y="4313583"/>
    <xdr:ext cx="1446493" cy="1324200"/>
    <xdr:pic>
      <xdr:nvPicPr>
        <xdr:cNvPr hidden="false" id="111" name="Picture 111"/>
        <xdr:cNvPicPr preferRelativeResize="true"/>
      </xdr:nvPicPr>
      <xdr:blipFill>
        <a:blip r:embed="rId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5838825"/>
    <xdr:ext cx="1460623" cy="1333929"/>
    <xdr:pic>
      <xdr:nvPicPr>
        <xdr:cNvPr hidden="false" id="112" name="Picture 112"/>
        <xdr:cNvPicPr preferRelativeResize="true"/>
      </xdr:nvPicPr>
      <xdr:blipFill>
        <a:blip r:embed="rId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7372351"/>
    <xdr:ext cx="1452340" cy="1340846"/>
    <xdr:pic>
      <xdr:nvPicPr>
        <xdr:cNvPr hidden="false" id="113" name="Picture 113"/>
        <xdr:cNvPicPr preferRelativeResize="true"/>
      </xdr:nvPicPr>
      <xdr:blipFill>
        <a:blip r:embed="rId5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8905875"/>
    <xdr:ext cx="1468906" cy="1333500"/>
    <xdr:pic>
      <xdr:nvPicPr>
        <xdr:cNvPr hidden="false" id="114" name="Picture 114"/>
        <xdr:cNvPicPr preferRelativeResize="true"/>
      </xdr:nvPicPr>
      <xdr:blipFill>
        <a:blip r:embed="rId6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10439401"/>
    <xdr:ext cx="1456424" cy="1341781"/>
    <xdr:pic>
      <xdr:nvPicPr>
        <xdr:cNvPr hidden="false" id="115" name="Picture 115"/>
        <xdr:cNvPicPr preferRelativeResize="true"/>
      </xdr:nvPicPr>
      <xdr:blipFill>
        <a:blip r:embed="rId7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23825" y="38100"/>
    <xdr:ext cx="2764000" cy="674647"/>
    <xdr:pic>
      <xdr:nvPicPr>
        <xdr:cNvPr hidden="false" id="116" name="Picture 116"/>
        <xdr:cNvPicPr preferRelativeResize="true"/>
      </xdr:nvPicPr>
      <xdr:blipFill>
        <a:blip r:embed="rId8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3532224"/>
    <xdr:ext cx="1288677" cy="1288677"/>
    <xdr:pic>
      <xdr:nvPicPr>
        <xdr:cNvPr hidden="false" id="117" name="Picture 117"/>
        <xdr:cNvPicPr preferRelativeResize="true"/>
      </xdr:nvPicPr>
      <xdr:blipFill>
        <a:blip r:embed="rId9"/>
        <a:srcRect b="11667" l="18749" r="17917" t="24999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3618" y="11974606"/>
    <xdr:ext cx="1299882" cy="1299882"/>
    <xdr:pic>
      <xdr:nvPicPr>
        <xdr:cNvPr hidden="false" id="118" name="Picture 118"/>
        <xdr:cNvPicPr preferRelativeResize="true"/>
      </xdr:nvPicPr>
      <xdr:blipFill>
        <a:blip r:embed="rId10"/>
        <a:srcRect b="13652" l="18772" r="13652" t="18772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drawings/drawing12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152400" y="57150"/>
    <xdr:ext cx="2778764" cy="674647"/>
    <xdr:pic>
      <xdr:nvPicPr>
        <xdr:cNvPr hidden="false" id="119" name="Picture 119"/>
        <xdr:cNvPicPr preferRelativeResize="true"/>
      </xdr:nvPicPr>
      <xdr:blipFill>
        <a:blip r:embed="rId1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68439" y="1324537"/>
    <xdr:ext cx="1220237" cy="1230533"/>
    <xdr:pic>
      <xdr:nvPicPr>
        <xdr:cNvPr hidden="false" id="120" name="Picture 120"/>
        <xdr:cNvPicPr preferRelativeResize="true"/>
      </xdr:nvPicPr>
      <xdr:blipFill>
        <a:blip r:embed="rId2"/>
        <a:srcRect b="11691" l="15553" r="11691" t="15553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56030" y="2835649"/>
    <xdr:ext cx="1220238" cy="1230533"/>
    <xdr:pic>
      <xdr:nvPicPr>
        <xdr:cNvPr hidden="false" id="121" name="Picture 121"/>
        <xdr:cNvPicPr preferRelativeResize="true"/>
      </xdr:nvPicPr>
      <xdr:blipFill>
        <a:blip r:embed="rId3"/>
        <a:srcRect b="11691" l="15553" r="11691" t="15553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63417" y="5913905"/>
    <xdr:ext cx="1211404" cy="1221441"/>
    <xdr:pic>
      <xdr:nvPicPr>
        <xdr:cNvPr hidden="false" id="122" name="Picture 122"/>
        <xdr:cNvPicPr preferRelativeResize="true"/>
      </xdr:nvPicPr>
      <xdr:blipFill>
        <a:blip r:embed="rId4"/>
        <a:srcRect b="14820" l="20536" r="14820" t="20536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58078" y="7458636"/>
    <xdr:ext cx="1233632" cy="1243852"/>
    <xdr:pic>
      <xdr:nvPicPr>
        <xdr:cNvPr hidden="false" id="123" name="Picture 123"/>
        <xdr:cNvPicPr preferRelativeResize="true"/>
      </xdr:nvPicPr>
      <xdr:blipFill>
        <a:blip r:embed="rId5"/>
        <a:srcRect b="16156" l="21594" r="16156" t="2159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4713" y="9014573"/>
    <xdr:ext cx="1146728" cy="1156228"/>
    <xdr:pic>
      <xdr:nvPicPr>
        <xdr:cNvPr hidden="false" id="124" name="Picture 124"/>
        <xdr:cNvPicPr preferRelativeResize="true"/>
      </xdr:nvPicPr>
      <xdr:blipFill>
        <a:blip r:embed="rId6"/>
        <a:srcRect b="21362" l="24944" r="21362" t="2494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1585" y="10559302"/>
    <xdr:ext cx="1211404" cy="1221441"/>
    <xdr:pic>
      <xdr:nvPicPr>
        <xdr:cNvPr hidden="false" id="125" name="Picture 125"/>
        <xdr:cNvPicPr preferRelativeResize="true"/>
      </xdr:nvPicPr>
      <xdr:blipFill>
        <a:blip r:embed="rId7"/>
        <a:srcRect b="21722" l="27042" r="21722" t="27042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24276" y="16031696"/>
    <xdr:ext cx="1119576" cy="1130200"/>
    <xdr:pic>
      <xdr:nvPicPr>
        <xdr:cNvPr hidden="false" id="126" name="Picture 126"/>
        <xdr:cNvPicPr preferRelativeResize="true"/>
      </xdr:nvPicPr>
      <xdr:blipFill>
        <a:blip r:embed="rId8"/>
        <a:srcRect b="23679" l="25806" r="23679" t="25806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84236" y="19671366"/>
    <xdr:ext cx="1143354" cy="1154204"/>
    <xdr:pic>
      <xdr:nvPicPr>
        <xdr:cNvPr hidden="false" id="127" name="Picture 127"/>
        <xdr:cNvPicPr preferRelativeResize="true"/>
      </xdr:nvPicPr>
      <xdr:blipFill>
        <a:blip r:embed="rId9"/>
        <a:srcRect b="28048" l="28644" r="28048" t="2864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89647" y="21216098"/>
    <xdr:ext cx="1176617" cy="1187607"/>
    <xdr:pic>
      <xdr:nvPicPr>
        <xdr:cNvPr hidden="false" id="128" name="Picture 128"/>
        <xdr:cNvPicPr preferRelativeResize="true"/>
      </xdr:nvPicPr>
      <xdr:blipFill>
        <a:blip r:embed="rId10"/>
        <a:srcRect b="24280" l="27122" r="21969" t="24811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89647" y="22693594"/>
    <xdr:ext cx="1331930" cy="1244716"/>
    <xdr:pic>
      <xdr:nvPicPr>
        <xdr:cNvPr hidden="false" id="129" name="Picture 129"/>
        <xdr:cNvPicPr preferRelativeResize="true"/>
      </xdr:nvPicPr>
      <xdr:blipFill>
        <a:blip r:embed="rId11"/>
        <a:srcRect b="29598" l="30645" r="25065" t="26112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7441" y="24294354"/>
    <xdr:ext cx="1209057" cy="1211354"/>
    <xdr:pic>
      <xdr:nvPicPr>
        <xdr:cNvPr hidden="false" id="130" name="Picture 130"/>
        <xdr:cNvPicPr preferRelativeResize="true"/>
      </xdr:nvPicPr>
      <xdr:blipFill>
        <a:blip r:embed="rId12"/>
        <a:srcRect b="20544" l="19904" r="20544" t="1990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27602" y="25827318"/>
    <xdr:ext cx="1176307" cy="1187824"/>
    <xdr:pic>
      <xdr:nvPicPr>
        <xdr:cNvPr hidden="false" id="131" name="Picture 131"/>
        <xdr:cNvPicPr preferRelativeResize="true"/>
      </xdr:nvPicPr>
      <xdr:blipFill>
        <a:blip r:embed="rId13"/>
        <a:srcRect b="10335" l="4712" r="8862" t="3239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61518" y="28916780"/>
    <xdr:ext cx="1238364" cy="1252168"/>
    <xdr:pic>
      <xdr:nvPicPr>
        <xdr:cNvPr hidden="false" id="132" name="Picture 132"/>
        <xdr:cNvPicPr preferRelativeResize="true"/>
      </xdr:nvPicPr>
      <xdr:blipFill>
        <a:blip r:embed="rId14"/>
        <a:srcRect b="14946" l="21321" r="14946" t="21321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84783" y="30450302"/>
    <xdr:ext cx="1219603" cy="1225923"/>
    <xdr:pic>
      <xdr:nvPicPr>
        <xdr:cNvPr hidden="false" id="133" name="Picture 133"/>
        <xdr:cNvPicPr preferRelativeResize="true"/>
      </xdr:nvPicPr>
      <xdr:blipFill>
        <a:blip r:embed="rId15"/>
        <a:srcRect b="19123" l="10279" r="8846" t="-1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86420" y="32009044"/>
    <xdr:ext cx="1101404" cy="1086969"/>
    <xdr:pic>
      <xdr:nvPicPr>
        <xdr:cNvPr hidden="false" id="134" name="Picture 134"/>
        <xdr:cNvPicPr preferRelativeResize="true"/>
      </xdr:nvPicPr>
      <xdr:blipFill>
        <a:blip r:embed="rId16"/>
        <a:srcRect b="15231" l="14440" r="11037" t="10247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2" y="4470027"/>
    <xdr:ext cx="1131794" cy="1131794"/>
    <xdr:pic>
      <xdr:nvPicPr>
        <xdr:cNvPr hidden="false" id="135" name="Picture 135"/>
        <xdr:cNvPicPr preferRelativeResize="true"/>
      </xdr:nvPicPr>
      <xdr:blipFill>
        <a:blip r:embed="rId17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00853" y="14486962"/>
    <xdr:ext cx="1165416" cy="1165417"/>
    <xdr:pic>
      <xdr:nvPicPr>
        <xdr:cNvPr hidden="false" id="136" name="Picture 136"/>
        <xdr:cNvPicPr preferRelativeResize="true"/>
      </xdr:nvPicPr>
      <xdr:blipFill>
        <a:blip r:embed="rId18"/>
        <a:srcRect b="10256" l="13333" r="15384" t="18461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78442" y="27405664"/>
    <xdr:ext cx="1199031" cy="1199031"/>
    <xdr:pic>
      <xdr:nvPicPr>
        <xdr:cNvPr hidden="false" id="137" name="Picture 137"/>
        <xdr:cNvPicPr preferRelativeResize="true"/>
      </xdr:nvPicPr>
      <xdr:blipFill>
        <a:blip r:embed="rId19"/>
        <a:srcRect b="15010" l="15795" r="15010" t="15795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00854" y="18215162"/>
    <xdr:ext cx="1120587" cy="1123661"/>
    <xdr:pic>
      <xdr:nvPicPr>
        <xdr:cNvPr hidden="false" id="138" name="Picture 138"/>
        <xdr:cNvPicPr preferRelativeResize="true"/>
      </xdr:nvPicPr>
      <xdr:blipFill>
        <a:blip r:embed="rId20"/>
        <a:srcRect b="15455" l="17241" r="15455" t="17241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33308924"/>
    <xdr:ext cx="304800" cy="304800"/>
    <xdr:sp>
      <xdr:nvSpPr>
        <xdr:cNvPr hidden="false" id="139" name="Shape 139"/>
        <xdr:cNvSpPr txBox="false"/>
      </xdr:nvSpPr>
      <xdr:spPr>
        <a:xfrm flipH="false" flipV="false" rot="0">
          <a:off x="0" y="0"/>
          <a:ext cx="304800" cy="304800"/>
        </a:xfrm>
        <a:prstGeom prst="rect">
          <a:avLst/>
        </a:prstGeom>
        <a:noFill/>
      </xdr:spPr>
    </xdr:sp>
    <xdr:clientData fLocksWithSheet="true"/>
  </xdr:absoluteAnchor>
  <xdr:absoluteAnchor>
    <xdr:pos x="0" y="33364956"/>
    <xdr:ext cx="1210235" cy="1123389"/>
    <xdr:pic>
      <xdr:nvPicPr>
        <xdr:cNvPr hidden="false" id="140" name="Picture 140"/>
        <xdr:cNvPicPr preferRelativeResize="true"/>
      </xdr:nvPicPr>
      <xdr:blipFill>
        <a:blip r:embed="rId21"/>
        <a:srcRect b="11540" l="0" r="5264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79294" y="12853145"/>
    <xdr:ext cx="1075791" cy="1078568"/>
    <xdr:pic>
      <xdr:nvPicPr>
        <xdr:cNvPr hidden="false" id="141" name="Picture 141"/>
        <xdr:cNvPicPr preferRelativeResize="true"/>
      </xdr:nvPicPr>
      <xdr:blipFill>
        <a:blip r:embed="rId2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drawings/drawing13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0" y="32889824"/>
    <xdr:ext cx="1411940" cy="1344706"/>
    <xdr:pic>
      <xdr:nvPicPr>
        <xdr:cNvPr hidden="false" id="142" name="Picture 142"/>
        <xdr:cNvPicPr preferRelativeResize="true"/>
      </xdr:nvPicPr>
      <xdr:blipFill>
        <a:blip r:embed="rId1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7286626"/>
    <xdr:ext cx="1431925" cy="1343025"/>
    <xdr:pic>
      <xdr:nvPicPr>
        <xdr:cNvPr hidden="false" id="143" name="Picture 143"/>
        <xdr:cNvPicPr preferRelativeResize="true"/>
      </xdr:nvPicPr>
      <xdr:blipFill>
        <a:blip r:embed="rId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8829675"/>
    <xdr:ext cx="1431925" cy="1333500"/>
    <xdr:pic>
      <xdr:nvPicPr>
        <xdr:cNvPr hidden="false" id="144" name="Picture 144"/>
        <xdr:cNvPicPr preferRelativeResize="true"/>
      </xdr:nvPicPr>
      <xdr:blipFill>
        <a:blip r:embed="rId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0372725"/>
    <xdr:ext cx="1441450" cy="1343025"/>
    <xdr:pic>
      <xdr:nvPicPr>
        <xdr:cNvPr hidden="false" id="145" name="Picture 145"/>
        <xdr:cNvPicPr preferRelativeResize="true"/>
      </xdr:nvPicPr>
      <xdr:blipFill>
        <a:blip r:embed="rId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11915776"/>
    <xdr:ext cx="1431925" cy="1343024"/>
    <xdr:pic>
      <xdr:nvPicPr>
        <xdr:cNvPr hidden="false" id="146" name="Picture 146"/>
        <xdr:cNvPicPr preferRelativeResize="true"/>
      </xdr:nvPicPr>
      <xdr:blipFill>
        <a:blip r:embed="rId5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269752"/>
    <xdr:ext cx="1441449" cy="1343025"/>
    <xdr:pic>
      <xdr:nvPicPr>
        <xdr:cNvPr hidden="false" id="147" name="Picture 147"/>
        <xdr:cNvPicPr preferRelativeResize="true"/>
      </xdr:nvPicPr>
      <xdr:blipFill>
        <a:blip r:embed="rId6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5091954"/>
    <xdr:ext cx="1431925" cy="1333500"/>
    <xdr:pic>
      <xdr:nvPicPr>
        <xdr:cNvPr hidden="false" id="148" name="Picture 148"/>
        <xdr:cNvPicPr preferRelativeResize="true"/>
      </xdr:nvPicPr>
      <xdr:blipFill>
        <a:blip r:embed="rId7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2" y="14982827"/>
    <xdr:ext cx="1441448" cy="1343023"/>
    <xdr:pic>
      <xdr:nvPicPr>
        <xdr:cNvPr hidden="false" id="149" name="Picture 149"/>
        <xdr:cNvPicPr preferRelativeResize="true"/>
      </xdr:nvPicPr>
      <xdr:blipFill>
        <a:blip r:embed="rId8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16516352"/>
    <xdr:ext cx="1431925" cy="1333499"/>
    <xdr:pic>
      <xdr:nvPicPr>
        <xdr:cNvPr hidden="false" id="150" name="Picture 150"/>
        <xdr:cNvPicPr preferRelativeResize="true"/>
      </xdr:nvPicPr>
      <xdr:blipFill>
        <a:blip r:embed="rId9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3450550"/>
    <xdr:ext cx="1441450" cy="1343025"/>
    <xdr:pic>
      <xdr:nvPicPr>
        <xdr:cNvPr hidden="false" id="151" name="Picture 151"/>
        <xdr:cNvPicPr preferRelativeResize="true"/>
      </xdr:nvPicPr>
      <xdr:blipFill>
        <a:blip r:embed="rId10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4984076"/>
    <xdr:ext cx="1450975" cy="1350869"/>
    <xdr:pic>
      <xdr:nvPicPr>
        <xdr:cNvPr hidden="false" id="152" name="Picture 152"/>
        <xdr:cNvPicPr preferRelativeResize="true"/>
      </xdr:nvPicPr>
      <xdr:blipFill>
        <a:blip r:embed="rId1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6527124"/>
    <xdr:ext cx="1431925" cy="1331819"/>
    <xdr:pic>
      <xdr:nvPicPr>
        <xdr:cNvPr hidden="false" id="153" name="Picture 153"/>
        <xdr:cNvPicPr preferRelativeResize="true"/>
      </xdr:nvPicPr>
      <xdr:blipFill>
        <a:blip r:embed="rId1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28070176"/>
    <xdr:ext cx="1431924" cy="1333499"/>
    <xdr:pic>
      <xdr:nvPicPr>
        <xdr:cNvPr hidden="false" id="154" name="Picture 154"/>
        <xdr:cNvPicPr preferRelativeResize="true"/>
      </xdr:nvPicPr>
      <xdr:blipFill>
        <a:blip r:embed="rId1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29603700"/>
    <xdr:ext cx="1441449" cy="1343024"/>
    <xdr:pic>
      <xdr:nvPicPr>
        <xdr:cNvPr hidden="false" id="155" name="Picture 155"/>
        <xdr:cNvPicPr preferRelativeResize="true"/>
      </xdr:nvPicPr>
      <xdr:blipFill>
        <a:blip r:embed="rId1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19450052"/>
    <xdr:ext cx="1431925" cy="1333500"/>
    <xdr:pic>
      <xdr:nvPicPr>
        <xdr:cNvPr hidden="false" id="156" name="Picture 156"/>
        <xdr:cNvPicPr preferRelativeResize="true"/>
      </xdr:nvPicPr>
      <xdr:blipFill>
        <a:blip r:embed="rId15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8059402"/>
    <xdr:ext cx="1441450" cy="1195168"/>
    <xdr:pic>
      <xdr:nvPicPr>
        <xdr:cNvPr hidden="false" id="157" name="Picture 157"/>
        <xdr:cNvPicPr preferRelativeResize="true"/>
      </xdr:nvPicPr>
      <xdr:blipFill>
        <a:blip r:embed="rId16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33350" y="47625"/>
    <xdr:ext cx="2762634" cy="674647"/>
    <xdr:pic>
      <xdr:nvPicPr>
        <xdr:cNvPr hidden="false" id="158" name="Picture 158"/>
        <xdr:cNvPicPr preferRelativeResize="true"/>
      </xdr:nvPicPr>
      <xdr:blipFill>
        <a:blip r:embed="rId17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13446213"/>
    <xdr:ext cx="1443131" cy="1344706"/>
    <xdr:pic>
      <xdr:nvPicPr>
        <xdr:cNvPr hidden="false" id="159" name="Picture 159"/>
        <xdr:cNvPicPr preferRelativeResize="true"/>
      </xdr:nvPicPr>
      <xdr:blipFill>
        <a:blip r:embed="rId18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31365824"/>
    <xdr:ext cx="1443131" cy="1344706"/>
    <xdr:pic>
      <xdr:nvPicPr>
        <xdr:cNvPr hidden="false" id="160" name="Picture 160"/>
        <xdr:cNvPicPr preferRelativeResize="true"/>
      </xdr:nvPicPr>
      <xdr:blipFill>
        <a:blip r:embed="rId19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34413824"/>
    <xdr:ext cx="1431925" cy="1333500"/>
    <xdr:pic>
      <xdr:nvPicPr>
        <xdr:cNvPr hidden="false" id="161" name="Picture 161"/>
        <xdr:cNvPicPr preferRelativeResize="true"/>
      </xdr:nvPicPr>
      <xdr:blipFill>
        <a:blip r:embed="rId20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drawings/drawing14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104775" y="38100"/>
    <xdr:ext cx="2763177" cy="674647"/>
    <xdr:pic>
      <xdr:nvPicPr>
        <xdr:cNvPr hidden="false" id="162" name="Picture 162"/>
        <xdr:cNvPicPr preferRelativeResize="true"/>
      </xdr:nvPicPr>
      <xdr:blipFill>
        <a:blip r:embed="rId1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228725"/>
    <xdr:ext cx="1453199" cy="1400734"/>
    <xdr:pic>
      <xdr:nvPicPr>
        <xdr:cNvPr hidden="false" id="163" name="Picture 163"/>
        <xdr:cNvPicPr preferRelativeResize="true"/>
      </xdr:nvPicPr>
      <xdr:blipFill>
        <a:blip r:embed="rId2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3019424"/>
    <xdr:ext cx="1464405" cy="1401854"/>
    <xdr:pic>
      <xdr:nvPicPr>
        <xdr:cNvPr hidden="false" id="164" name="Picture 164"/>
        <xdr:cNvPicPr preferRelativeResize="true"/>
      </xdr:nvPicPr>
      <xdr:blipFill>
        <a:blip r:embed="rId3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4810124"/>
    <xdr:ext cx="1441993" cy="1411381"/>
    <xdr:pic>
      <xdr:nvPicPr>
        <xdr:cNvPr hidden="false" id="165" name="Picture 165"/>
        <xdr:cNvPicPr preferRelativeResize="true"/>
      </xdr:nvPicPr>
      <xdr:blipFill>
        <a:blip r:embed="rId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6600824"/>
    <xdr:ext cx="1453199" cy="1411381"/>
    <xdr:pic>
      <xdr:nvPicPr>
        <xdr:cNvPr hidden="false" id="166" name="Picture 166"/>
        <xdr:cNvPicPr preferRelativeResize="true"/>
      </xdr:nvPicPr>
      <xdr:blipFill>
        <a:blip r:embed="rId5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8391525"/>
    <xdr:ext cx="1441992" cy="1400175"/>
    <xdr:pic>
      <xdr:nvPicPr>
        <xdr:cNvPr hidden="false" id="167" name="Picture 167"/>
        <xdr:cNvPicPr preferRelativeResize="true"/>
      </xdr:nvPicPr>
      <xdr:blipFill>
        <a:blip r:embed="rId6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drawings/drawing15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1" y="1238251"/>
    <xdr:ext cx="1441992" cy="1354231"/>
    <xdr:pic>
      <xdr:nvPicPr>
        <xdr:cNvPr hidden="false" id="168" name="Picture 168"/>
        <xdr:cNvPicPr preferRelativeResize="true"/>
      </xdr:nvPicPr>
      <xdr:blipFill>
        <a:blip r:embed="rId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2" y="2771777"/>
    <xdr:ext cx="1441992" cy="1343023"/>
    <xdr:pic>
      <xdr:nvPicPr>
        <xdr:cNvPr hidden="false" id="169" name="Picture 169"/>
        <xdr:cNvPicPr preferRelativeResize="true"/>
      </xdr:nvPicPr>
      <xdr:blipFill>
        <a:blip r:embed="rId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4305301"/>
    <xdr:ext cx="1441992" cy="1343024"/>
    <xdr:pic>
      <xdr:nvPicPr>
        <xdr:cNvPr hidden="false" id="170" name="Picture 170"/>
        <xdr:cNvPicPr preferRelativeResize="true"/>
      </xdr:nvPicPr>
      <xdr:blipFill>
        <a:blip r:embed="rId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5838825"/>
    <xdr:ext cx="1441993" cy="1362075"/>
    <xdr:pic>
      <xdr:nvPicPr>
        <xdr:cNvPr hidden="false" id="171" name="Picture 171"/>
        <xdr:cNvPicPr preferRelativeResize="true"/>
      </xdr:nvPicPr>
      <xdr:blipFill>
        <a:blip r:embed="rId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7372351"/>
    <xdr:ext cx="1441992" cy="1343024"/>
    <xdr:pic>
      <xdr:nvPicPr>
        <xdr:cNvPr hidden="false" id="172" name="Picture 172"/>
        <xdr:cNvPicPr preferRelativeResize="true"/>
      </xdr:nvPicPr>
      <xdr:blipFill>
        <a:blip r:embed="rId5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04775" y="38100"/>
    <xdr:ext cx="2763177" cy="674647"/>
    <xdr:pic>
      <xdr:nvPicPr>
        <xdr:cNvPr hidden="false" id="173" name="Picture 173"/>
        <xdr:cNvPicPr preferRelativeResize="true"/>
      </xdr:nvPicPr>
      <xdr:blipFill>
        <a:blip r:embed="rId6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8896352"/>
    <xdr:ext cx="1453199" cy="1413051"/>
    <xdr:pic>
      <xdr:nvPicPr>
        <xdr:cNvPr hidden="false" id="174" name="Picture 174"/>
        <xdr:cNvPicPr preferRelativeResize="true"/>
      </xdr:nvPicPr>
      <xdr:blipFill>
        <a:blip r:embed="rId7"/>
        <a:srcRect b="9967" l="17172" r="13636" t="18507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0517279"/>
    <xdr:ext cx="1464405" cy="1404636"/>
    <xdr:pic>
      <xdr:nvPicPr>
        <xdr:cNvPr hidden="false" id="175" name="Picture 175"/>
        <xdr:cNvPicPr preferRelativeResize="true"/>
      </xdr:nvPicPr>
      <xdr:blipFill>
        <a:blip r:embed="rId8"/>
        <a:srcRect b="10823" l="19858" r="14184" t="20364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drawings/drawing16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0" y="21434798"/>
    <xdr:ext cx="1426882" cy="1343025"/>
    <xdr:pic>
      <xdr:nvPicPr>
        <xdr:cNvPr hidden="false" id="176" name="Picture 176"/>
        <xdr:cNvPicPr preferRelativeResize="true"/>
      </xdr:nvPicPr>
      <xdr:blipFill>
        <a:blip r:embed="rId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1514476"/>
    <xdr:ext cx="1441992" cy="1333499"/>
    <xdr:pic>
      <xdr:nvPicPr>
        <xdr:cNvPr hidden="false" id="177" name="Picture 177"/>
        <xdr:cNvPicPr preferRelativeResize="true"/>
      </xdr:nvPicPr>
      <xdr:blipFill>
        <a:blip r:embed="rId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2" y="3048002"/>
    <xdr:ext cx="1441992" cy="1343023"/>
    <xdr:pic>
      <xdr:nvPicPr>
        <xdr:cNvPr hidden="false" id="178" name="Picture 178"/>
        <xdr:cNvPicPr preferRelativeResize="true"/>
      </xdr:nvPicPr>
      <xdr:blipFill>
        <a:blip r:embed="rId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4581526"/>
    <xdr:ext cx="1441992" cy="1343024"/>
    <xdr:pic>
      <xdr:nvPicPr>
        <xdr:cNvPr hidden="false" id="179" name="Picture 179"/>
        <xdr:cNvPicPr preferRelativeResize="true"/>
      </xdr:nvPicPr>
      <xdr:blipFill>
        <a:blip r:embed="rId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2" y="6115052"/>
    <xdr:ext cx="1441992" cy="1343023"/>
    <xdr:pic>
      <xdr:nvPicPr>
        <xdr:cNvPr hidden="false" id="180" name="Picture 180"/>
        <xdr:cNvPicPr preferRelativeResize="true"/>
      </xdr:nvPicPr>
      <xdr:blipFill>
        <a:blip r:embed="rId5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1206" y="10650630"/>
    <xdr:ext cx="1441993" cy="1342586"/>
    <xdr:pic>
      <xdr:nvPicPr>
        <xdr:cNvPr hidden="false" id="181" name="Picture 181"/>
        <xdr:cNvPicPr preferRelativeResize="true"/>
      </xdr:nvPicPr>
      <xdr:blipFill>
        <a:blip r:embed="rId6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1206" y="15209183"/>
    <xdr:ext cx="1451518" cy="1349188"/>
    <xdr:pic>
      <xdr:nvPicPr>
        <xdr:cNvPr hidden="false" id="182" name="Picture 182"/>
        <xdr:cNvPicPr preferRelativeResize="true"/>
      </xdr:nvPicPr>
      <xdr:blipFill>
        <a:blip r:embed="rId7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6744950"/>
    <xdr:ext cx="1441993" cy="1343025"/>
    <xdr:pic>
      <xdr:nvPicPr>
        <xdr:cNvPr hidden="false" id="183" name="Picture 183"/>
        <xdr:cNvPicPr preferRelativeResize="true"/>
      </xdr:nvPicPr>
      <xdr:blipFill>
        <a:blip r:embed="rId8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9878676"/>
    <xdr:ext cx="1451518" cy="1363755"/>
    <xdr:pic>
      <xdr:nvPicPr>
        <xdr:cNvPr hidden="false" id="184" name="Picture 184"/>
        <xdr:cNvPicPr preferRelativeResize="true"/>
      </xdr:nvPicPr>
      <xdr:blipFill>
        <a:blip r:embed="rId9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3004554"/>
    <xdr:ext cx="1441993" cy="1371601"/>
    <xdr:pic>
      <xdr:nvPicPr>
        <xdr:cNvPr hidden="false" id="185" name="Picture 185"/>
        <xdr:cNvPicPr preferRelativeResize="true"/>
      </xdr:nvPicPr>
      <xdr:blipFill>
        <a:blip r:embed="rId10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4564976"/>
    <xdr:ext cx="1441993" cy="1343025"/>
    <xdr:pic>
      <xdr:nvPicPr>
        <xdr:cNvPr hidden="false" id="186" name="Picture 186"/>
        <xdr:cNvPicPr preferRelativeResize="true"/>
      </xdr:nvPicPr>
      <xdr:blipFill>
        <a:blip r:embed="rId1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7641550"/>
    <xdr:ext cx="1441993" cy="1343025"/>
    <xdr:pic>
      <xdr:nvPicPr>
        <xdr:cNvPr hidden="false" id="187" name="Picture 187"/>
        <xdr:cNvPicPr preferRelativeResize="true"/>
      </xdr:nvPicPr>
      <xdr:blipFill>
        <a:blip r:embed="rId1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29175076"/>
    <xdr:ext cx="1451518" cy="1352550"/>
    <xdr:pic>
      <xdr:nvPicPr>
        <xdr:cNvPr hidden="false" id="188" name="Picture 188"/>
        <xdr:cNvPicPr preferRelativeResize="true"/>
      </xdr:nvPicPr>
      <xdr:blipFill>
        <a:blip r:embed="rId1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6108024"/>
    <xdr:ext cx="1441993" cy="1343025"/>
    <xdr:pic>
      <xdr:nvPicPr>
        <xdr:cNvPr hidden="false" id="189" name="Picture 189"/>
        <xdr:cNvPicPr preferRelativeResize="true"/>
      </xdr:nvPicPr>
      <xdr:blipFill>
        <a:blip r:embed="rId1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30946724"/>
    <xdr:ext cx="1451518" cy="1343024"/>
    <xdr:pic>
      <xdr:nvPicPr>
        <xdr:cNvPr hidden="false" id="190" name="Picture 190"/>
        <xdr:cNvPicPr preferRelativeResize="true"/>
      </xdr:nvPicPr>
      <xdr:blipFill>
        <a:blip r:embed="rId15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32718376"/>
    <xdr:ext cx="1461043" cy="1333500"/>
    <xdr:pic>
      <xdr:nvPicPr>
        <xdr:cNvPr hidden="false" id="191" name="Picture 191"/>
        <xdr:cNvPicPr preferRelativeResize="true"/>
      </xdr:nvPicPr>
      <xdr:blipFill>
        <a:blip r:embed="rId16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34251900"/>
    <xdr:ext cx="1441992" cy="1333499"/>
    <xdr:pic>
      <xdr:nvPicPr>
        <xdr:cNvPr hidden="false" id="192" name="Picture 192"/>
        <xdr:cNvPicPr preferRelativeResize="true"/>
      </xdr:nvPicPr>
      <xdr:blipFill>
        <a:blip r:embed="rId17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35785424"/>
    <xdr:ext cx="1441993" cy="1343025"/>
    <xdr:pic>
      <xdr:nvPicPr>
        <xdr:cNvPr hidden="false" id="193" name="Picture 193"/>
        <xdr:cNvPicPr preferRelativeResize="true"/>
      </xdr:nvPicPr>
      <xdr:blipFill>
        <a:blip r:embed="rId18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23825" y="66675"/>
    <xdr:ext cx="2763177" cy="677263"/>
    <xdr:pic>
      <xdr:nvPicPr>
        <xdr:cNvPr hidden="false" id="194" name="Picture 194"/>
        <xdr:cNvPicPr preferRelativeResize="true"/>
      </xdr:nvPicPr>
      <xdr:blipFill>
        <a:blip r:embed="rId19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3592177"/>
    <xdr:ext cx="1453199" cy="1400174"/>
    <xdr:pic>
      <xdr:nvPicPr>
        <xdr:cNvPr hidden="false" id="195" name="Picture 195"/>
        <xdr:cNvPicPr preferRelativeResize="true"/>
      </xdr:nvPicPr>
      <xdr:blipFill>
        <a:blip r:embed="rId20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235324" y="8853768"/>
    <xdr:ext cx="1464405" cy="1299882"/>
    <xdr:pic>
      <xdr:nvPicPr>
        <xdr:cNvPr hidden="false" id="196" name="Picture 196"/>
        <xdr:cNvPicPr preferRelativeResize="true"/>
      </xdr:nvPicPr>
      <xdr:blipFill>
        <a:blip r:embed="rId21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257735" y="7502431"/>
    <xdr:ext cx="1430787" cy="1290943"/>
    <xdr:pic>
      <xdr:nvPicPr>
        <xdr:cNvPr hidden="false" id="197" name="Picture 197"/>
        <xdr:cNvPicPr preferRelativeResize="true"/>
      </xdr:nvPicPr>
      <xdr:blipFill>
        <a:blip r:embed="rId22"/>
        <a:srcRect b="3361" l="8402" r="12606" t="20169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12192000"/>
    <xdr:ext cx="1441992" cy="1200150"/>
    <xdr:pic>
      <xdr:nvPicPr>
        <xdr:cNvPr hidden="false" id="198" name="Picture 198"/>
        <xdr:cNvPicPr preferRelativeResize="true"/>
      </xdr:nvPicPr>
      <xdr:blipFill>
        <a:blip r:embed="rId2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18278476"/>
    <xdr:ext cx="1453199" cy="1400175"/>
    <xdr:pic>
      <xdr:nvPicPr>
        <xdr:cNvPr hidden="false" id="199" name="Picture 199"/>
        <xdr:cNvPicPr preferRelativeResize="true"/>
      </xdr:nvPicPr>
      <xdr:blipFill>
        <a:blip r:embed="rId2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drawings/drawing17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0" y="1857375"/>
    <xdr:ext cx="2213728" cy="1905001"/>
    <xdr:pic>
      <xdr:nvPicPr>
        <xdr:cNvPr hidden="false" id="200" name="Picture 200"/>
        <xdr:cNvPicPr preferRelativeResize="true"/>
      </xdr:nvPicPr>
      <xdr:blipFill>
        <a:blip r:embed="rId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524" y="4197723"/>
    <xdr:ext cx="2198788" cy="2490507"/>
    <xdr:pic>
      <xdr:nvPicPr>
        <xdr:cNvPr hidden="false" id="201" name="Picture 201"/>
        <xdr:cNvPicPr preferRelativeResize="true"/>
      </xdr:nvPicPr>
      <xdr:blipFill>
        <a:blip r:embed="rId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7124700"/>
    <xdr:ext cx="2198788" cy="1857376"/>
    <xdr:pic>
      <xdr:nvPicPr>
        <xdr:cNvPr hidden="false" id="202" name="Picture 202"/>
        <xdr:cNvPicPr preferRelativeResize="true"/>
      </xdr:nvPicPr>
      <xdr:blipFill>
        <a:blip r:embed="rId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5194056"/>
    <xdr:ext cx="2221199" cy="1846730"/>
    <xdr:pic>
      <xdr:nvPicPr>
        <xdr:cNvPr hidden="false" id="203" name="Picture 203"/>
        <xdr:cNvPicPr preferRelativeResize="true"/>
      </xdr:nvPicPr>
      <xdr:blipFill>
        <a:blip r:embed="rId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6983076"/>
    <xdr:ext cx="2209993" cy="2240055"/>
    <xdr:pic>
      <xdr:nvPicPr>
        <xdr:cNvPr hidden="false" id="204" name="Picture 204"/>
        <xdr:cNvPicPr preferRelativeResize="true"/>
      </xdr:nvPicPr>
      <xdr:blipFill>
        <a:blip r:embed="rId5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30376906"/>
    <xdr:ext cx="2208312" cy="1868579"/>
    <xdr:pic>
      <xdr:nvPicPr>
        <xdr:cNvPr hidden="false" id="205" name="Picture 205"/>
        <xdr:cNvPicPr preferRelativeResize="true"/>
      </xdr:nvPicPr>
      <xdr:blipFill>
        <a:blip r:embed="rId6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9670806"/>
    <xdr:ext cx="2198788" cy="1828799"/>
    <xdr:pic>
      <xdr:nvPicPr>
        <xdr:cNvPr hidden="false" id="206" name="Picture 206"/>
        <xdr:cNvPicPr preferRelativeResize="true"/>
      </xdr:nvPicPr>
      <xdr:blipFill>
        <a:blip r:embed="rId7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45678" y="78441"/>
    <xdr:ext cx="2767487" cy="674648"/>
    <xdr:pic>
      <xdr:nvPicPr>
        <xdr:cNvPr hidden="false" id="207" name="Picture 207"/>
        <xdr:cNvPicPr preferRelativeResize="true"/>
      </xdr:nvPicPr>
      <xdr:blipFill>
        <a:blip r:embed="rId8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9172575"/>
    <xdr:ext cx="2209992" cy="2011457"/>
    <xdr:pic>
      <xdr:nvPicPr>
        <xdr:cNvPr hidden="false" id="208" name="Picture 208"/>
        <xdr:cNvPicPr preferRelativeResize="true"/>
      </xdr:nvPicPr>
      <xdr:blipFill>
        <a:blip r:embed="rId9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12058" y="22188768"/>
    <xdr:ext cx="1624853" cy="717178"/>
    <xdr:pic>
      <xdr:nvPicPr>
        <xdr:cNvPr hidden="false" id="209" name="Picture 209"/>
        <xdr:cNvPicPr preferRelativeResize="true"/>
      </xdr:nvPicPr>
      <xdr:blipFill>
        <a:blip r:embed="rId10"/>
        <a:srcRect b="11765" l="0" r="0" t="3445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68088" y="23040416"/>
    <xdr:ext cx="1479177" cy="675716"/>
    <xdr:pic>
      <xdr:nvPicPr>
        <xdr:cNvPr hidden="false" id="210" name="Picture 210"/>
        <xdr:cNvPicPr preferRelativeResize="true"/>
      </xdr:nvPicPr>
      <xdr:blipFill>
        <a:blip r:embed="rId11"/>
        <a:srcRect b="20257" l="10251" r="14578" t="42545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58588" y="24320686"/>
    <xdr:ext cx="1333500" cy="1290943"/>
    <xdr:pic>
      <xdr:nvPicPr>
        <xdr:cNvPr hidden="false" id="211" name="Picture 211"/>
        <xdr:cNvPicPr preferRelativeResize="true"/>
      </xdr:nvPicPr>
      <xdr:blipFill>
        <a:blip r:embed="rId12"/>
        <a:srcRect b="3361" l="8402" r="12606" t="20169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358588" y="25689484"/>
    <xdr:ext cx="1367117" cy="1290357"/>
    <xdr:pic>
      <xdr:nvPicPr>
        <xdr:cNvPr hidden="false" id="212" name="Picture 212"/>
        <xdr:cNvPicPr preferRelativeResize="true"/>
      </xdr:nvPicPr>
      <xdr:blipFill>
        <a:blip r:embed="rId13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7270076"/>
    <xdr:ext cx="2209993" cy="1382804"/>
    <xdr:pic>
      <xdr:nvPicPr>
        <xdr:cNvPr hidden="false" id="213" name="Picture 213"/>
        <xdr:cNvPicPr preferRelativeResize="true"/>
      </xdr:nvPicPr>
      <xdr:blipFill>
        <a:blip r:embed="rId14"/>
        <a:srcRect b="20456" l="0" r="0" t="8063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8832176"/>
    <xdr:ext cx="2209993" cy="1355911"/>
    <xdr:pic>
      <xdr:nvPicPr>
        <xdr:cNvPr hidden="false" id="214" name="Picture 214"/>
        <xdr:cNvPicPr preferRelativeResize="true"/>
      </xdr:nvPicPr>
      <xdr:blipFill>
        <a:blip r:embed="rId15"/>
        <a:srcRect b="15335" l="10526" r="12631" t="25675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32708850"/>
    <xdr:ext cx="2209993" cy="1587312"/>
    <xdr:pic>
      <xdr:nvPicPr>
        <xdr:cNvPr hidden="false" id="215" name="Picture 215"/>
        <xdr:cNvPicPr preferRelativeResize="true"/>
      </xdr:nvPicPr>
      <xdr:blipFill>
        <a:blip r:embed="rId16"/>
        <a:srcRect b="9860" l="0" r="0" t="13951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1205" y="34539332"/>
    <xdr:ext cx="2198788" cy="1729150"/>
    <xdr:pic>
      <xdr:nvPicPr>
        <xdr:cNvPr hidden="false" id="216" name="Picture 216"/>
        <xdr:cNvPicPr preferRelativeResize="true"/>
      </xdr:nvPicPr>
      <xdr:blipFill>
        <a:blip r:embed="rId17"/>
        <a:srcRect b="8602" l="9129" r="13012" t="12902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36522932"/>
    <xdr:ext cx="2201588" cy="1643744"/>
    <xdr:pic>
      <xdr:nvPicPr>
        <xdr:cNvPr hidden="false" id="217" name="Picture 217"/>
        <xdr:cNvPicPr preferRelativeResize="true"/>
      </xdr:nvPicPr>
      <xdr:blipFill>
        <a:blip r:embed="rId18"/>
        <a:srcRect b="16598" l="17172" r="13636" t="3121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2984255"/>
    <xdr:ext cx="2198788" cy="1771651"/>
    <xdr:pic>
      <xdr:nvPicPr>
        <xdr:cNvPr hidden="false" id="218" name="Picture 218"/>
        <xdr:cNvPicPr preferRelativeResize="true"/>
      </xdr:nvPicPr>
      <xdr:blipFill>
        <a:blip r:embed="rId19"/>
        <a:srcRect b="12047" l="9189" r="9730" t="7555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481853" y="11606490"/>
    <xdr:ext cx="1075790" cy="1078568"/>
    <xdr:pic>
      <xdr:nvPicPr>
        <xdr:cNvPr hidden="false" id="219" name="Picture 219"/>
        <xdr:cNvPicPr preferRelativeResize="true"/>
      </xdr:nvPicPr>
      <xdr:blipFill>
        <a:blip r:embed="rId20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drawings/drawing18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0" y="1133474"/>
    <xdr:ext cx="1963303" cy="1905001"/>
    <xdr:pic>
      <xdr:nvPicPr>
        <xdr:cNvPr hidden="false" id="220" name="Picture 220"/>
        <xdr:cNvPicPr preferRelativeResize="true"/>
      </xdr:nvPicPr>
      <xdr:blipFill>
        <a:blip r:embed="rId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200025" y="28575"/>
    <xdr:ext cx="2798713" cy="674648"/>
    <xdr:pic>
      <xdr:nvPicPr>
        <xdr:cNvPr hidden="false" id="221" name="Picture 221"/>
        <xdr:cNvPicPr preferRelativeResize="true"/>
      </xdr:nvPicPr>
      <xdr:blipFill>
        <a:blip r:embed="rId2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3238500"/>
    <xdr:ext cx="1963303" cy="1905000"/>
    <xdr:pic>
      <xdr:nvPicPr>
        <xdr:cNvPr hidden="false" id="222" name="Picture 222"/>
        <xdr:cNvPicPr preferRelativeResize="true"/>
      </xdr:nvPicPr>
      <xdr:blipFill>
        <a:blip r:embed="rId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5334001"/>
    <xdr:ext cx="1982353" cy="1914524"/>
    <xdr:pic>
      <xdr:nvPicPr>
        <xdr:cNvPr hidden="false" id="223" name="Picture 223"/>
        <xdr:cNvPicPr preferRelativeResize="true"/>
      </xdr:nvPicPr>
      <xdr:blipFill>
        <a:blip r:embed="rId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7439024"/>
    <xdr:ext cx="1963303" cy="1889125"/>
    <xdr:pic>
      <xdr:nvPicPr>
        <xdr:cNvPr hidden="false" id="224" name="Picture 224"/>
        <xdr:cNvPicPr preferRelativeResize="true"/>
      </xdr:nvPicPr>
      <xdr:blipFill>
        <a:blip r:embed="rId5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drawings/drawing19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0" y="1362075"/>
    <xdr:ext cx="1332621" cy="1333500"/>
    <xdr:pic>
      <xdr:nvPicPr>
        <xdr:cNvPr hidden="false" id="225" name="Picture 225"/>
        <xdr:cNvPicPr preferRelativeResize="true"/>
      </xdr:nvPicPr>
      <xdr:blipFill>
        <a:blip r:embed="rId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933700"/>
    <xdr:ext cx="1343025" cy="1342668"/>
    <xdr:pic>
      <xdr:nvPicPr>
        <xdr:cNvPr hidden="false" id="226" name="Picture 226"/>
        <xdr:cNvPicPr preferRelativeResize="true"/>
      </xdr:nvPicPr>
      <xdr:blipFill>
        <a:blip r:embed="rId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7648575"/>
    <xdr:ext cx="1350417" cy="1350065"/>
    <xdr:pic>
      <xdr:nvPicPr>
        <xdr:cNvPr hidden="false" id="227" name="Picture 227"/>
        <xdr:cNvPicPr preferRelativeResize="true"/>
      </xdr:nvPicPr>
      <xdr:blipFill>
        <a:blip r:embed="rId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0791825"/>
    <xdr:ext cx="1340899" cy="1341783"/>
    <xdr:pic>
      <xdr:nvPicPr>
        <xdr:cNvPr hidden="false" id="228" name="Picture 228"/>
        <xdr:cNvPicPr preferRelativeResize="true"/>
      </xdr:nvPicPr>
      <xdr:blipFill>
        <a:blip r:embed="rId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4505325"/>
    <xdr:ext cx="1420754" cy="1343025"/>
    <xdr:pic>
      <xdr:nvPicPr>
        <xdr:cNvPr hidden="false" id="229" name="Picture 229"/>
        <xdr:cNvPicPr preferRelativeResize="true"/>
      </xdr:nvPicPr>
      <xdr:blipFill>
        <a:blip r:embed="rId5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6076950"/>
    <xdr:ext cx="1411229" cy="1333499"/>
    <xdr:pic>
      <xdr:nvPicPr>
        <xdr:cNvPr hidden="false" id="230" name="Picture 230"/>
        <xdr:cNvPicPr preferRelativeResize="true"/>
      </xdr:nvPicPr>
      <xdr:blipFill>
        <a:blip r:embed="rId6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9220201"/>
    <xdr:ext cx="1430279" cy="1333500"/>
    <xdr:pic>
      <xdr:nvPicPr>
        <xdr:cNvPr hidden="false" id="231" name="Picture 231"/>
        <xdr:cNvPicPr preferRelativeResize="true"/>
      </xdr:nvPicPr>
      <xdr:blipFill>
        <a:blip r:embed="rId7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18745200"/>
    <xdr:ext cx="1411229" cy="1333499"/>
    <xdr:pic>
      <xdr:nvPicPr>
        <xdr:cNvPr hidden="false" id="232" name="Picture 232"/>
        <xdr:cNvPicPr preferRelativeResize="true"/>
      </xdr:nvPicPr>
      <xdr:blipFill>
        <a:blip r:embed="rId8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0310614"/>
    <xdr:ext cx="1411229" cy="1360007"/>
    <xdr:pic>
      <xdr:nvPicPr>
        <xdr:cNvPr hidden="false" id="233" name="Picture 233"/>
        <xdr:cNvPicPr preferRelativeResize="true"/>
      </xdr:nvPicPr>
      <xdr:blipFill>
        <a:blip r:embed="rId9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1888450"/>
    <xdr:ext cx="1420754" cy="1343025"/>
    <xdr:pic>
      <xdr:nvPicPr>
        <xdr:cNvPr hidden="false" id="234" name="Picture 234"/>
        <xdr:cNvPicPr preferRelativeResize="true"/>
      </xdr:nvPicPr>
      <xdr:blipFill>
        <a:blip r:embed="rId10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4030325"/>
    <xdr:ext cx="1411229" cy="1333500"/>
    <xdr:pic>
      <xdr:nvPicPr>
        <xdr:cNvPr hidden="false" id="235" name="Picture 235"/>
        <xdr:cNvPicPr preferRelativeResize="true"/>
      </xdr:nvPicPr>
      <xdr:blipFill>
        <a:blip r:embed="rId1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9050" y="15601950"/>
    <xdr:ext cx="1401704" cy="1343025"/>
    <xdr:pic>
      <xdr:nvPicPr>
        <xdr:cNvPr hidden="false" id="236" name="Picture 236"/>
        <xdr:cNvPicPr preferRelativeResize="true"/>
      </xdr:nvPicPr>
      <xdr:blipFill>
        <a:blip r:embed="rId1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8283" y="17173576"/>
    <xdr:ext cx="1405066" cy="1343025"/>
    <xdr:pic>
      <xdr:nvPicPr>
        <xdr:cNvPr hidden="false" id="237" name="Picture 237"/>
        <xdr:cNvPicPr preferRelativeResize="true"/>
      </xdr:nvPicPr>
      <xdr:blipFill>
        <a:blip r:embed="rId1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80975" y="33618"/>
    <xdr:ext cx="2772197" cy="674647"/>
    <xdr:pic>
      <xdr:nvPicPr>
        <xdr:cNvPr hidden="false" id="238" name="Picture 238"/>
        <xdr:cNvPicPr preferRelativeResize="true"/>
      </xdr:nvPicPr>
      <xdr:blipFill>
        <a:blip r:embed="rId14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2374655"/>
    <xdr:ext cx="1422435" cy="1428748"/>
    <xdr:pic>
      <xdr:nvPicPr>
        <xdr:cNvPr hidden="false" id="239" name="Picture 239"/>
        <xdr:cNvPicPr preferRelativeResize="true"/>
      </xdr:nvPicPr>
      <xdr:blipFill>
        <a:blip r:embed="rId15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drawings/drawing2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1" y="1362078"/>
    <xdr:ext cx="1343024" cy="1343024"/>
    <xdr:pic>
      <xdr:nvPicPr>
        <xdr:cNvPr hidden="false" id="2" name="Picture 2"/>
        <xdr:cNvPicPr preferRelativeResize="true"/>
      </xdr:nvPicPr>
      <xdr:blipFill>
        <a:blip r:embed="rId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9525" y="2943225"/>
    <xdr:ext cx="1343024" cy="1333500"/>
    <xdr:pic>
      <xdr:nvPicPr>
        <xdr:cNvPr hidden="false" id="3" name="Picture 3"/>
        <xdr:cNvPicPr preferRelativeResize="true"/>
      </xdr:nvPicPr>
      <xdr:blipFill>
        <a:blip r:embed="rId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8283" y="20469224"/>
    <xdr:ext cx="1332621" cy="1333500"/>
    <xdr:pic>
      <xdr:nvPicPr>
        <xdr:cNvPr hidden="false" id="4" name="Picture 4"/>
        <xdr:cNvPicPr preferRelativeResize="true"/>
      </xdr:nvPicPr>
      <xdr:blipFill>
        <a:blip r:embed="rId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2040850"/>
    <xdr:ext cx="1343025" cy="1342668"/>
    <xdr:pic>
      <xdr:nvPicPr>
        <xdr:cNvPr hidden="false" id="5" name="Picture 5"/>
        <xdr:cNvPicPr preferRelativeResize="true"/>
      </xdr:nvPicPr>
      <xdr:blipFill>
        <a:blip r:embed="rId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6755724"/>
    <xdr:ext cx="1350417" cy="1350065"/>
    <xdr:pic>
      <xdr:nvPicPr>
        <xdr:cNvPr hidden="false" id="6" name="Picture 6"/>
        <xdr:cNvPicPr preferRelativeResize="true"/>
      </xdr:nvPicPr>
      <xdr:blipFill>
        <a:blip r:embed="rId5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9898976"/>
    <xdr:ext cx="1340899" cy="1341783"/>
    <xdr:pic>
      <xdr:nvPicPr>
        <xdr:cNvPr hidden="false" id="7" name="Picture 7"/>
        <xdr:cNvPicPr preferRelativeResize="true"/>
      </xdr:nvPicPr>
      <xdr:blipFill>
        <a:blip r:embed="rId6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6181725"/>
    <xdr:ext cx="1420754" cy="1333500"/>
    <xdr:pic>
      <xdr:nvPicPr>
        <xdr:cNvPr hidden="false" id="8" name="Picture 8"/>
        <xdr:cNvPicPr preferRelativeResize="true"/>
      </xdr:nvPicPr>
      <xdr:blipFill>
        <a:blip r:embed="rId7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7753347"/>
    <xdr:ext cx="1411230" cy="1348068"/>
    <xdr:pic>
      <xdr:nvPicPr>
        <xdr:cNvPr hidden="false" id="9" name="Picture 9"/>
        <xdr:cNvPicPr preferRelativeResize="true"/>
      </xdr:nvPicPr>
      <xdr:blipFill>
        <a:blip r:embed="rId8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9353549"/>
    <xdr:ext cx="1411230" cy="1333501"/>
    <xdr:pic>
      <xdr:nvPicPr>
        <xdr:cNvPr hidden="false" id="10" name="Picture 10"/>
        <xdr:cNvPicPr preferRelativeResize="true"/>
      </xdr:nvPicPr>
      <xdr:blipFill>
        <a:blip r:embed="rId9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0925174"/>
    <xdr:ext cx="1411229" cy="1323975"/>
    <xdr:pic>
      <xdr:nvPicPr>
        <xdr:cNvPr hidden="false" id="11" name="Picture 11"/>
        <xdr:cNvPicPr preferRelativeResize="true"/>
      </xdr:nvPicPr>
      <xdr:blipFill>
        <a:blip r:embed="rId10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2496800"/>
    <xdr:ext cx="1420754" cy="1323975"/>
    <xdr:pic>
      <xdr:nvPicPr>
        <xdr:cNvPr hidden="false" id="12" name="Picture 12"/>
        <xdr:cNvPicPr preferRelativeResize="true"/>
      </xdr:nvPicPr>
      <xdr:blipFill>
        <a:blip r:embed="rId1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14068425"/>
    <xdr:ext cx="1420755" cy="1323976"/>
    <xdr:pic>
      <xdr:nvPicPr>
        <xdr:cNvPr hidden="false" id="13" name="Picture 13"/>
        <xdr:cNvPicPr preferRelativeResize="true"/>
      </xdr:nvPicPr>
      <xdr:blipFill>
        <a:blip r:embed="rId1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15630527"/>
    <xdr:ext cx="1430279" cy="1333500"/>
    <xdr:pic>
      <xdr:nvPicPr>
        <xdr:cNvPr hidden="false" id="14" name="Picture 14"/>
        <xdr:cNvPicPr preferRelativeResize="true"/>
      </xdr:nvPicPr>
      <xdr:blipFill>
        <a:blip r:embed="rId1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8630900"/>
    <xdr:ext cx="1420754" cy="1333500"/>
    <xdr:pic>
      <xdr:nvPicPr>
        <xdr:cNvPr hidden="false" id="15" name="Picture 15"/>
        <xdr:cNvPicPr preferRelativeResize="true"/>
      </xdr:nvPicPr>
      <xdr:blipFill>
        <a:blip r:embed="rId1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3612476"/>
    <xdr:ext cx="1420754" cy="1343025"/>
    <xdr:pic>
      <xdr:nvPicPr>
        <xdr:cNvPr hidden="false" id="16" name="Picture 16"/>
        <xdr:cNvPicPr preferRelativeResize="true"/>
      </xdr:nvPicPr>
      <xdr:blipFill>
        <a:blip r:embed="rId15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25184100"/>
    <xdr:ext cx="1411229" cy="1333499"/>
    <xdr:pic>
      <xdr:nvPicPr>
        <xdr:cNvPr hidden="false" id="17" name="Picture 17"/>
        <xdr:cNvPicPr preferRelativeResize="true"/>
      </xdr:nvPicPr>
      <xdr:blipFill>
        <a:blip r:embed="rId16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28327350"/>
    <xdr:ext cx="1430279" cy="1333500"/>
    <xdr:pic>
      <xdr:nvPicPr>
        <xdr:cNvPr hidden="false" id="18" name="Picture 18"/>
        <xdr:cNvPicPr preferRelativeResize="true"/>
      </xdr:nvPicPr>
      <xdr:blipFill>
        <a:blip r:embed="rId17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37852352"/>
    <xdr:ext cx="1411229" cy="1333499"/>
    <xdr:pic>
      <xdr:nvPicPr>
        <xdr:cNvPr hidden="false" id="19" name="Picture 19"/>
        <xdr:cNvPicPr preferRelativeResize="true"/>
      </xdr:nvPicPr>
      <xdr:blipFill>
        <a:blip r:embed="rId18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39417764"/>
    <xdr:ext cx="1411229" cy="1360006"/>
    <xdr:pic>
      <xdr:nvPicPr>
        <xdr:cNvPr hidden="false" id="20" name="Picture 20"/>
        <xdr:cNvPicPr preferRelativeResize="true"/>
      </xdr:nvPicPr>
      <xdr:blipFill>
        <a:blip r:embed="rId19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40995600"/>
    <xdr:ext cx="1420754" cy="1343025"/>
    <xdr:pic>
      <xdr:nvPicPr>
        <xdr:cNvPr hidden="false" id="21" name="Picture 21"/>
        <xdr:cNvPicPr preferRelativeResize="true"/>
      </xdr:nvPicPr>
      <xdr:blipFill>
        <a:blip r:embed="rId20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33137476"/>
    <xdr:ext cx="1411229" cy="1333500"/>
    <xdr:pic>
      <xdr:nvPicPr>
        <xdr:cNvPr hidden="false" id="22" name="Picture 22"/>
        <xdr:cNvPicPr preferRelativeResize="true"/>
      </xdr:nvPicPr>
      <xdr:blipFill>
        <a:blip r:embed="rId2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9050" y="34709100"/>
    <xdr:ext cx="1401704" cy="1343025"/>
    <xdr:pic>
      <xdr:nvPicPr>
        <xdr:cNvPr hidden="false" id="23" name="Picture 23"/>
        <xdr:cNvPicPr preferRelativeResize="true"/>
      </xdr:nvPicPr>
      <xdr:blipFill>
        <a:blip r:embed="rId2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8283" y="36280724"/>
    <xdr:ext cx="1405066" cy="1343025"/>
    <xdr:pic>
      <xdr:nvPicPr>
        <xdr:cNvPr hidden="false" id="24" name="Picture 24"/>
        <xdr:cNvPicPr preferRelativeResize="true"/>
      </xdr:nvPicPr>
      <xdr:blipFill>
        <a:blip r:embed="rId2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7202150"/>
    <xdr:ext cx="1413042" cy="1190625"/>
    <xdr:pic>
      <xdr:nvPicPr>
        <xdr:cNvPr hidden="false" id="25" name="Picture 25"/>
        <xdr:cNvPicPr preferRelativeResize="true"/>
      </xdr:nvPicPr>
      <xdr:blipFill>
        <a:blip r:embed="rId2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80975" y="33618"/>
    <xdr:ext cx="2772197" cy="674647"/>
    <xdr:pic>
      <xdr:nvPicPr>
        <xdr:cNvPr hidden="false" id="26" name="Picture 26"/>
        <xdr:cNvPicPr preferRelativeResize="true"/>
      </xdr:nvPicPr>
      <xdr:blipFill>
        <a:blip r:embed="rId25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4514851"/>
    <xdr:ext cx="1411230" cy="1449481"/>
    <xdr:pic>
      <xdr:nvPicPr>
        <xdr:cNvPr hidden="false" id="27" name="Picture 27"/>
        <xdr:cNvPicPr preferRelativeResize="true"/>
      </xdr:nvPicPr>
      <xdr:blipFill>
        <a:blip r:embed="rId26"/>
        <a:srcRect b="0" l="9402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31481806"/>
    <xdr:ext cx="1422435" cy="1428750"/>
    <xdr:pic>
      <xdr:nvPicPr>
        <xdr:cNvPr hidden="false" id="28" name="Picture 28"/>
        <xdr:cNvPicPr preferRelativeResize="true"/>
      </xdr:nvPicPr>
      <xdr:blipFill>
        <a:blip r:embed="rId27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drawings/drawing20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11206" y="2387168"/>
    <xdr:ext cx="1311088" cy="1332379"/>
    <xdr:pic>
      <xdr:nvPicPr>
        <xdr:cNvPr hidden="false" id="240" name="Picture 240"/>
        <xdr:cNvPicPr preferRelativeResize="true"/>
      </xdr:nvPicPr>
      <xdr:blipFill>
        <a:blip r:embed="rId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6063921"/>
    <xdr:ext cx="1397000" cy="1336505"/>
    <xdr:pic>
      <xdr:nvPicPr>
        <xdr:cNvPr hidden="false" id="241" name="Picture 241"/>
        <xdr:cNvPicPr preferRelativeResize="true"/>
      </xdr:nvPicPr>
      <xdr:blipFill>
        <a:blip r:embed="rId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4360758"/>
    <xdr:ext cx="1382059" cy="1347263"/>
    <xdr:pic>
      <xdr:nvPicPr>
        <xdr:cNvPr hidden="false" id="242" name="Picture 242"/>
        <xdr:cNvPicPr preferRelativeResize="true"/>
      </xdr:nvPicPr>
      <xdr:blipFill>
        <a:blip r:embed="rId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1457564"/>
    <xdr:ext cx="1374588" cy="1341785"/>
    <xdr:pic>
      <xdr:nvPicPr>
        <xdr:cNvPr hidden="false" id="243" name="Picture 243"/>
        <xdr:cNvPicPr preferRelativeResize="true"/>
      </xdr:nvPicPr>
      <xdr:blipFill>
        <a:blip r:embed="rId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30605506"/>
    <xdr:ext cx="1355912" cy="1333498"/>
    <xdr:pic>
      <xdr:nvPicPr>
        <xdr:cNvPr hidden="false" id="244" name="Picture 244"/>
        <xdr:cNvPicPr preferRelativeResize="true"/>
      </xdr:nvPicPr>
      <xdr:blipFill>
        <a:blip r:embed="rId5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9231795"/>
    <xdr:ext cx="1420754" cy="1340783"/>
    <xdr:pic>
      <xdr:nvPicPr>
        <xdr:cNvPr hidden="false" id="245" name="Picture 245"/>
        <xdr:cNvPicPr preferRelativeResize="true"/>
      </xdr:nvPicPr>
      <xdr:blipFill>
        <a:blip r:embed="rId6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11541740"/>
    <xdr:ext cx="1411229" cy="1333499"/>
    <xdr:pic>
      <xdr:nvPicPr>
        <xdr:cNvPr hidden="false" id="246" name="Picture 246"/>
        <xdr:cNvPicPr preferRelativeResize="true"/>
      </xdr:nvPicPr>
      <xdr:blipFill>
        <a:blip r:embed="rId7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7490382"/>
    <xdr:ext cx="1430279" cy="1333498"/>
    <xdr:pic>
      <xdr:nvPicPr>
        <xdr:cNvPr hidden="false" id="247" name="Picture 247"/>
        <xdr:cNvPicPr preferRelativeResize="true"/>
      </xdr:nvPicPr>
      <xdr:blipFill>
        <a:blip r:embed="rId8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8276410"/>
    <xdr:ext cx="1414607" cy="1333498"/>
    <xdr:pic>
      <xdr:nvPicPr>
        <xdr:cNvPr hidden="false" id="248" name="Picture 248"/>
        <xdr:cNvPicPr preferRelativeResize="true"/>
      </xdr:nvPicPr>
      <xdr:blipFill>
        <a:blip r:embed="rId9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32126584"/>
    <xdr:ext cx="1414607" cy="1334742"/>
    <xdr:pic>
      <xdr:nvPicPr>
        <xdr:cNvPr hidden="false" id="249" name="Picture 249"/>
        <xdr:cNvPicPr preferRelativeResize="true"/>
      </xdr:nvPicPr>
      <xdr:blipFill>
        <a:blip r:embed="rId10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33684200"/>
    <xdr:ext cx="1420754" cy="1350430"/>
    <xdr:pic>
      <xdr:nvPicPr>
        <xdr:cNvPr hidden="false" id="250" name="Picture 250"/>
        <xdr:cNvPicPr preferRelativeResize="true"/>
      </xdr:nvPicPr>
      <xdr:blipFill>
        <a:blip r:embed="rId1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23825" y="66675"/>
    <xdr:ext cx="2773020" cy="674647"/>
    <xdr:pic>
      <xdr:nvPicPr>
        <xdr:cNvPr hidden="false" id="251" name="Picture 251"/>
        <xdr:cNvPicPr preferRelativeResize="true"/>
      </xdr:nvPicPr>
      <xdr:blipFill>
        <a:blip r:embed="rId12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5031406"/>
    <xdr:ext cx="1422435" cy="1342066"/>
    <xdr:pic>
      <xdr:nvPicPr>
        <xdr:cNvPr hidden="false" id="252" name="Picture 252"/>
        <xdr:cNvPicPr preferRelativeResize="true"/>
      </xdr:nvPicPr>
      <xdr:blipFill>
        <a:blip r:embed="rId1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drawings/drawing21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0" y="2132478"/>
    <xdr:ext cx="1431925" cy="1352550"/>
    <xdr:pic>
      <xdr:nvPicPr>
        <xdr:cNvPr hidden="false" id="253" name="Picture 253"/>
        <xdr:cNvPicPr preferRelativeResize="true"/>
      </xdr:nvPicPr>
      <xdr:blipFill>
        <a:blip r:embed="rId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4879602"/>
    <xdr:ext cx="1441450" cy="1352550"/>
    <xdr:pic>
      <xdr:nvPicPr>
        <xdr:cNvPr hidden="false" id="254" name="Picture 254"/>
        <xdr:cNvPicPr preferRelativeResize="true"/>
      </xdr:nvPicPr>
      <xdr:blipFill>
        <a:blip r:embed="rId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7780249"/>
    <xdr:ext cx="1431925" cy="1333500"/>
    <xdr:pic>
      <xdr:nvPicPr>
        <xdr:cNvPr hidden="false" id="255" name="Picture 255"/>
        <xdr:cNvPicPr preferRelativeResize="true"/>
      </xdr:nvPicPr>
      <xdr:blipFill>
        <a:blip r:embed="rId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0548097"/>
    <xdr:ext cx="1441450" cy="1323975"/>
    <xdr:pic>
      <xdr:nvPicPr>
        <xdr:cNvPr hidden="false" id="256" name="Picture 256"/>
        <xdr:cNvPicPr preferRelativeResize="true"/>
      </xdr:nvPicPr>
      <xdr:blipFill>
        <a:blip r:embed="rId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3528863"/>
    <xdr:ext cx="1333499" cy="1333499"/>
    <xdr:pic>
      <xdr:nvPicPr>
        <xdr:cNvPr hidden="false" id="257" name="Picture 257"/>
        <xdr:cNvPicPr preferRelativeResize="true"/>
      </xdr:nvPicPr>
      <xdr:blipFill>
        <a:blip r:embed="rId5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1206" y="16287189"/>
    <xdr:ext cx="1431925" cy="1333500"/>
    <xdr:pic>
      <xdr:nvPicPr>
        <xdr:cNvPr hidden="false" id="258" name="Picture 258"/>
        <xdr:cNvPicPr preferRelativeResize="true"/>
      </xdr:nvPicPr>
      <xdr:blipFill>
        <a:blip r:embed="rId6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23266" y="33619"/>
    <xdr:ext cx="2781337" cy="677449"/>
    <xdr:pic>
      <xdr:nvPicPr>
        <xdr:cNvPr hidden="false" id="259" name="Picture 259"/>
        <xdr:cNvPicPr preferRelativeResize="true"/>
      </xdr:nvPicPr>
      <xdr:blipFill>
        <a:blip r:embed="rId7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drawings/drawing3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0" y="2223222"/>
    <xdr:ext cx="1322294" cy="1341904"/>
    <xdr:pic>
      <xdr:nvPicPr>
        <xdr:cNvPr hidden="false" id="29" name="Picture 29"/>
        <xdr:cNvPicPr preferRelativeResize="true"/>
      </xdr:nvPicPr>
      <xdr:blipFill>
        <a:blip r:embed="rId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4895850"/>
    <xdr:ext cx="1374588" cy="1411941"/>
    <xdr:pic>
      <xdr:nvPicPr>
        <xdr:cNvPr hidden="false" id="30" name="Picture 30"/>
        <xdr:cNvPicPr preferRelativeResize="true"/>
      </xdr:nvPicPr>
      <xdr:blipFill>
        <a:blip r:embed="rId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1206" y="24447068"/>
    <xdr:ext cx="1363382" cy="1332379"/>
    <xdr:pic>
      <xdr:nvPicPr>
        <xdr:cNvPr hidden="false" id="31" name="Picture 31"/>
        <xdr:cNvPicPr preferRelativeResize="true"/>
      </xdr:nvPicPr>
      <xdr:blipFill>
        <a:blip r:embed="rId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8123822"/>
    <xdr:ext cx="1311088" cy="1336505"/>
    <xdr:pic>
      <xdr:nvPicPr>
        <xdr:cNvPr hidden="false" id="32" name="Picture 32"/>
        <xdr:cNvPicPr preferRelativeResize="true"/>
      </xdr:nvPicPr>
      <xdr:blipFill>
        <a:blip r:embed="rId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36420656"/>
    <xdr:ext cx="1382059" cy="1347263"/>
    <xdr:pic>
      <xdr:nvPicPr>
        <xdr:cNvPr hidden="false" id="33" name="Picture 33"/>
        <xdr:cNvPicPr preferRelativeResize="true"/>
      </xdr:nvPicPr>
      <xdr:blipFill>
        <a:blip r:embed="rId5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43517464"/>
    <xdr:ext cx="1374588" cy="1341785"/>
    <xdr:pic>
      <xdr:nvPicPr>
        <xdr:cNvPr hidden="false" id="34" name="Picture 34"/>
        <xdr:cNvPicPr preferRelativeResize="true"/>
      </xdr:nvPicPr>
      <xdr:blipFill>
        <a:blip r:embed="rId6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52903532"/>
    <xdr:ext cx="1355912" cy="1333498"/>
    <xdr:pic>
      <xdr:nvPicPr>
        <xdr:cNvPr hidden="false" id="35" name="Picture 35"/>
        <xdr:cNvPicPr preferRelativeResize="true"/>
      </xdr:nvPicPr>
      <xdr:blipFill>
        <a:blip r:embed="rId7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6602" y="8229600"/>
    <xdr:ext cx="1415833" cy="1333500"/>
    <xdr:pic>
      <xdr:nvPicPr>
        <xdr:cNvPr hidden="false" id="36" name="Picture 36"/>
        <xdr:cNvPicPr preferRelativeResize="true"/>
      </xdr:nvPicPr>
      <xdr:blipFill>
        <a:blip r:embed="rId8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9810749"/>
    <xdr:ext cx="1411230" cy="1323976"/>
    <xdr:pic>
      <xdr:nvPicPr>
        <xdr:cNvPr hidden="false" id="37" name="Picture 37"/>
        <xdr:cNvPicPr preferRelativeResize="true"/>
      </xdr:nvPicPr>
      <xdr:blipFill>
        <a:blip r:embed="rId9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1900865"/>
    <xdr:ext cx="1411230" cy="1333501"/>
    <xdr:pic>
      <xdr:nvPicPr>
        <xdr:cNvPr hidden="false" id="38" name="Picture 38"/>
        <xdr:cNvPicPr preferRelativeResize="true"/>
      </xdr:nvPicPr>
      <xdr:blipFill>
        <a:blip r:embed="rId10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4801848"/>
    <xdr:ext cx="1414607" cy="1323975"/>
    <xdr:pic>
      <xdr:nvPicPr>
        <xdr:cNvPr hidden="false" id="39" name="Picture 39"/>
        <xdr:cNvPicPr preferRelativeResize="true"/>
      </xdr:nvPicPr>
      <xdr:blipFill>
        <a:blip r:embed="rId1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7059276"/>
    <xdr:ext cx="1422434" cy="1213035"/>
    <xdr:pic>
      <xdr:nvPicPr>
        <xdr:cNvPr hidden="false" id="40" name="Picture 40"/>
        <xdr:cNvPicPr preferRelativeResize="true"/>
      </xdr:nvPicPr>
      <xdr:blipFill>
        <a:blip r:embed="rId12"/>
        <a:srcRect b="2" l="11031" r="15147" t="135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18497550"/>
    <xdr:ext cx="1420755" cy="1323976"/>
    <xdr:pic>
      <xdr:nvPicPr>
        <xdr:cNvPr hidden="false" id="41" name="Picture 41"/>
        <xdr:cNvPicPr preferRelativeResize="true"/>
      </xdr:nvPicPr>
      <xdr:blipFill>
        <a:blip r:embed="rId1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1639558"/>
    <xdr:ext cx="1420754" cy="1333500"/>
    <xdr:pic>
      <xdr:nvPicPr>
        <xdr:cNvPr hidden="false" id="42" name="Picture 42"/>
        <xdr:cNvPicPr preferRelativeResize="true"/>
      </xdr:nvPicPr>
      <xdr:blipFill>
        <a:blip r:embed="rId1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31291696"/>
    <xdr:ext cx="1420754" cy="1340783"/>
    <xdr:pic>
      <xdr:nvPicPr>
        <xdr:cNvPr hidden="false" id="43" name="Picture 43"/>
        <xdr:cNvPicPr preferRelativeResize="true"/>
      </xdr:nvPicPr>
      <xdr:blipFill>
        <a:blip r:embed="rId15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33601640"/>
    <xdr:ext cx="1411229" cy="1333499"/>
    <xdr:pic>
      <xdr:nvPicPr>
        <xdr:cNvPr hidden="false" id="44" name="Picture 44"/>
        <xdr:cNvPicPr preferRelativeResize="true"/>
      </xdr:nvPicPr>
      <xdr:blipFill>
        <a:blip r:embed="rId16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39550280"/>
    <xdr:ext cx="1430279" cy="1333497"/>
    <xdr:pic>
      <xdr:nvPicPr>
        <xdr:cNvPr hidden="false" id="45" name="Picture 45"/>
        <xdr:cNvPicPr preferRelativeResize="true"/>
      </xdr:nvPicPr>
      <xdr:blipFill>
        <a:blip r:embed="rId17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50392340"/>
    <xdr:ext cx="1414607" cy="1333499"/>
    <xdr:pic>
      <xdr:nvPicPr>
        <xdr:cNvPr hidden="false" id="46" name="Picture 46"/>
        <xdr:cNvPicPr preferRelativeResize="true"/>
      </xdr:nvPicPr>
      <xdr:blipFill>
        <a:blip r:embed="rId18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54424608"/>
    <xdr:ext cx="1414607" cy="1334742"/>
    <xdr:pic>
      <xdr:nvPicPr>
        <xdr:cNvPr hidden="false" id="47" name="Picture 47"/>
        <xdr:cNvPicPr preferRelativeResize="true"/>
      </xdr:nvPicPr>
      <xdr:blipFill>
        <a:blip r:embed="rId19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55982228"/>
    <xdr:ext cx="1420754" cy="1350429"/>
    <xdr:pic>
      <xdr:nvPicPr>
        <xdr:cNvPr hidden="false" id="48" name="Picture 48"/>
        <xdr:cNvPicPr preferRelativeResize="true"/>
      </xdr:nvPicPr>
      <xdr:blipFill>
        <a:blip r:embed="rId20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0070856"/>
    <xdr:ext cx="1413042" cy="1315942"/>
    <xdr:pic>
      <xdr:nvPicPr>
        <xdr:cNvPr hidden="false" id="49" name="Picture 49"/>
        <xdr:cNvPicPr preferRelativeResize="true"/>
      </xdr:nvPicPr>
      <xdr:blipFill>
        <a:blip r:embed="rId2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23825" y="66675"/>
    <xdr:ext cx="2773020" cy="674647"/>
    <xdr:pic>
      <xdr:nvPicPr>
        <xdr:cNvPr hidden="false" id="50" name="Picture 50"/>
        <xdr:cNvPicPr preferRelativeResize="true"/>
      </xdr:nvPicPr>
      <xdr:blipFill>
        <a:blip r:embed="rId22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6562725"/>
    <xdr:ext cx="1411230" cy="1422212"/>
    <xdr:pic>
      <xdr:nvPicPr>
        <xdr:cNvPr hidden="false" id="51" name="Picture 51"/>
        <xdr:cNvPicPr preferRelativeResize="true"/>
      </xdr:nvPicPr>
      <xdr:blipFill>
        <a:blip r:embed="rId23"/>
        <a:srcRect b="0" l="9402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47091308"/>
    <xdr:ext cx="1422435" cy="1342066"/>
    <xdr:pic>
      <xdr:nvPicPr>
        <xdr:cNvPr hidden="false" id="52" name="Picture 52"/>
        <xdr:cNvPicPr preferRelativeResize="true"/>
      </xdr:nvPicPr>
      <xdr:blipFill>
        <a:blip r:embed="rId2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drawings/drawing4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0" y="2482667"/>
    <xdr:ext cx="1441450" cy="1331259"/>
    <xdr:pic>
      <xdr:nvPicPr>
        <xdr:cNvPr hidden="false" id="53" name="Picture 53"/>
        <xdr:cNvPicPr preferRelativeResize="true"/>
      </xdr:nvPicPr>
      <xdr:blipFill>
        <a:blip r:embed="rId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5651128"/>
    <xdr:ext cx="1441450" cy="1332940"/>
    <xdr:pic>
      <xdr:nvPicPr>
        <xdr:cNvPr hidden="false" id="54" name="Picture 54"/>
        <xdr:cNvPicPr preferRelativeResize="true"/>
      </xdr:nvPicPr>
      <xdr:blipFill>
        <a:blip r:embed="rId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8761881"/>
    <xdr:ext cx="1431925" cy="1340783"/>
    <xdr:pic>
      <xdr:nvPicPr>
        <xdr:cNvPr hidden="false" id="55" name="Picture 55"/>
        <xdr:cNvPicPr preferRelativeResize="true"/>
      </xdr:nvPicPr>
      <xdr:blipFill>
        <a:blip r:embed="rId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2317507"/>
    <xdr:ext cx="1333499" cy="1321733"/>
    <xdr:pic>
      <xdr:nvPicPr>
        <xdr:cNvPr hidden="false" id="56" name="Picture 56"/>
        <xdr:cNvPicPr preferRelativeResize="true"/>
      </xdr:nvPicPr>
      <xdr:blipFill>
        <a:blip r:embed="rId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6010403"/>
    <xdr:ext cx="1431925" cy="1352550"/>
    <xdr:pic>
      <xdr:nvPicPr>
        <xdr:cNvPr hidden="false" id="57" name="Picture 57"/>
        <xdr:cNvPicPr preferRelativeResize="true"/>
      </xdr:nvPicPr>
      <xdr:blipFill>
        <a:blip r:embed="rId5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8757526"/>
    <xdr:ext cx="1441450" cy="1352550"/>
    <xdr:pic>
      <xdr:nvPicPr>
        <xdr:cNvPr hidden="false" id="58" name="Picture 58"/>
        <xdr:cNvPicPr preferRelativeResize="true"/>
      </xdr:nvPicPr>
      <xdr:blipFill>
        <a:blip r:embed="rId6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1658174"/>
    <xdr:ext cx="1431925" cy="1333500"/>
    <xdr:pic>
      <xdr:nvPicPr>
        <xdr:cNvPr hidden="false" id="59" name="Picture 59"/>
        <xdr:cNvPicPr preferRelativeResize="true"/>
      </xdr:nvPicPr>
      <xdr:blipFill>
        <a:blip r:embed="rId7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4426022"/>
    <xdr:ext cx="1441450" cy="1323975"/>
    <xdr:pic>
      <xdr:nvPicPr>
        <xdr:cNvPr hidden="false" id="60" name="Picture 60"/>
        <xdr:cNvPicPr preferRelativeResize="true"/>
      </xdr:nvPicPr>
      <xdr:blipFill>
        <a:blip r:embed="rId8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7406790"/>
    <xdr:ext cx="1333499" cy="1333499"/>
    <xdr:pic>
      <xdr:nvPicPr>
        <xdr:cNvPr hidden="false" id="61" name="Picture 61"/>
        <xdr:cNvPicPr preferRelativeResize="true"/>
      </xdr:nvPicPr>
      <xdr:blipFill>
        <a:blip r:embed="rId9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1206" y="30165114"/>
    <xdr:ext cx="1431925" cy="1333500"/>
    <xdr:pic>
      <xdr:nvPicPr>
        <xdr:cNvPr hidden="false" id="62" name="Picture 62"/>
        <xdr:cNvPicPr preferRelativeResize="true"/>
      </xdr:nvPicPr>
      <xdr:blipFill>
        <a:blip r:embed="rId10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23266" y="33619"/>
    <xdr:ext cx="2781337" cy="677449"/>
    <xdr:pic>
      <xdr:nvPicPr>
        <xdr:cNvPr hidden="false" id="63" name="Picture 63"/>
        <xdr:cNvPicPr preferRelativeResize="true"/>
      </xdr:nvPicPr>
      <xdr:blipFill>
        <a:blip r:embed="rId11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drawings/drawing5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156882" y="44824"/>
    <xdr:ext cx="2757906" cy="671285"/>
    <xdr:pic>
      <xdr:nvPicPr>
        <xdr:cNvPr hidden="false" id="64" name="Picture 64"/>
        <xdr:cNvPicPr preferRelativeResize="true"/>
      </xdr:nvPicPr>
      <xdr:blipFill>
        <a:blip r:embed="rId1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476376"/>
    <xdr:ext cx="1432782" cy="1333499"/>
    <xdr:pic>
      <xdr:nvPicPr>
        <xdr:cNvPr hidden="false" id="65" name="Picture 65"/>
        <xdr:cNvPicPr preferRelativeResize="true"/>
      </xdr:nvPicPr>
      <xdr:blipFill>
        <a:blip r:embed="rId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3000375"/>
    <xdr:ext cx="1432782" cy="1327149"/>
    <xdr:pic>
      <xdr:nvPicPr>
        <xdr:cNvPr hidden="false" id="66" name="Picture 66"/>
        <xdr:cNvPicPr preferRelativeResize="true"/>
      </xdr:nvPicPr>
      <xdr:blipFill>
        <a:blip r:embed="rId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4524376"/>
    <xdr:ext cx="1421576" cy="1326778"/>
    <xdr:pic>
      <xdr:nvPicPr>
        <xdr:cNvPr hidden="false" id="67" name="Picture 67"/>
        <xdr:cNvPicPr preferRelativeResize="true"/>
      </xdr:nvPicPr>
      <xdr:blipFill>
        <a:blip r:embed="rId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6050944"/>
    <xdr:ext cx="1432783" cy="1345824"/>
    <xdr:pic>
      <xdr:nvPicPr>
        <xdr:cNvPr hidden="false" id="68" name="Picture 68"/>
        <xdr:cNvPicPr preferRelativeResize="true"/>
      </xdr:nvPicPr>
      <xdr:blipFill>
        <a:blip r:embed="rId5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12401551"/>
    <xdr:ext cx="1432782" cy="1200151"/>
    <xdr:pic>
      <xdr:nvPicPr>
        <xdr:cNvPr hidden="false" id="69" name="Picture 69"/>
        <xdr:cNvPicPr preferRelativeResize="true"/>
      </xdr:nvPicPr>
      <xdr:blipFill>
        <a:blip r:embed="rId6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7583581"/>
    <xdr:ext cx="1421577" cy="1343025"/>
    <xdr:pic>
      <xdr:nvPicPr>
        <xdr:cNvPr hidden="false" id="70" name="Picture 70"/>
        <xdr:cNvPicPr preferRelativeResize="true"/>
      </xdr:nvPicPr>
      <xdr:blipFill>
        <a:blip r:embed="rId7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9117106"/>
    <xdr:ext cx="1432783" cy="1341344"/>
    <xdr:pic>
      <xdr:nvPicPr>
        <xdr:cNvPr hidden="false" id="71" name="Picture 71"/>
        <xdr:cNvPicPr preferRelativeResize="true"/>
      </xdr:nvPicPr>
      <xdr:blipFill>
        <a:blip r:embed="rId8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drawings/drawing6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1" y="1476376"/>
    <xdr:ext cx="1431101" cy="1333499"/>
    <xdr:pic>
      <xdr:nvPicPr>
        <xdr:cNvPr hidden="false" id="72" name="Picture 72"/>
        <xdr:cNvPicPr preferRelativeResize="true"/>
      </xdr:nvPicPr>
      <xdr:blipFill>
        <a:blip r:embed="rId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3000375"/>
    <xdr:ext cx="1421577" cy="1343025"/>
    <xdr:pic>
      <xdr:nvPicPr>
        <xdr:cNvPr hidden="false" id="73" name="Picture 73"/>
        <xdr:cNvPicPr preferRelativeResize="true"/>
      </xdr:nvPicPr>
      <xdr:blipFill>
        <a:blip r:embed="rId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4513168"/>
    <xdr:ext cx="1431102" cy="1343025"/>
    <xdr:pic>
      <xdr:nvPicPr>
        <xdr:cNvPr hidden="false" id="74" name="Picture 74"/>
        <xdr:cNvPicPr preferRelativeResize="true"/>
      </xdr:nvPicPr>
      <xdr:blipFill>
        <a:blip r:embed="rId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6324601"/>
    <xdr:ext cx="1431101" cy="1343024"/>
    <xdr:pic>
      <xdr:nvPicPr>
        <xdr:cNvPr hidden="false" id="75" name="Picture 75"/>
        <xdr:cNvPicPr preferRelativeResize="true"/>
      </xdr:nvPicPr>
      <xdr:blipFill>
        <a:blip r:embed="rId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7858126"/>
    <xdr:ext cx="1431101" cy="1333499"/>
    <xdr:pic>
      <xdr:nvPicPr>
        <xdr:cNvPr hidden="false" id="76" name="Picture 76"/>
        <xdr:cNvPicPr preferRelativeResize="true"/>
      </xdr:nvPicPr>
      <xdr:blipFill>
        <a:blip r:embed="rId5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2" y="9391652"/>
    <xdr:ext cx="1421576" cy="1352548"/>
    <xdr:pic>
      <xdr:nvPicPr>
        <xdr:cNvPr hidden="false" id="77" name="Picture 77"/>
        <xdr:cNvPicPr preferRelativeResize="true"/>
      </xdr:nvPicPr>
      <xdr:blipFill>
        <a:blip r:embed="rId6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0925175"/>
    <xdr:ext cx="1421577" cy="1343025"/>
    <xdr:pic>
      <xdr:nvPicPr>
        <xdr:cNvPr hidden="false" id="78" name="Picture 78"/>
        <xdr:cNvPicPr preferRelativeResize="true"/>
      </xdr:nvPicPr>
      <xdr:blipFill>
        <a:blip r:embed="rId7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2468225"/>
    <xdr:ext cx="1421577" cy="1343026"/>
    <xdr:pic>
      <xdr:nvPicPr>
        <xdr:cNvPr hidden="false" id="79" name="Picture 79"/>
        <xdr:cNvPicPr preferRelativeResize="true"/>
      </xdr:nvPicPr>
      <xdr:blipFill>
        <a:blip r:embed="rId8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56882" y="44824"/>
    <xdr:ext cx="2757906" cy="671285"/>
    <xdr:pic>
      <xdr:nvPicPr>
        <xdr:cNvPr hidden="false" id="80" name="Picture 80"/>
        <xdr:cNvPicPr preferRelativeResize="true"/>
      </xdr:nvPicPr>
      <xdr:blipFill>
        <a:blip r:embed="rId9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drawings/drawing7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1" y="1285876"/>
    <xdr:ext cx="1435488" cy="1333499"/>
    <xdr:pic>
      <xdr:nvPicPr>
        <xdr:cNvPr hidden="false" id="81" name="Picture 81"/>
        <xdr:cNvPicPr preferRelativeResize="true"/>
      </xdr:nvPicPr>
      <xdr:blipFill>
        <a:blip r:embed="rId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819401"/>
    <xdr:ext cx="1435488" cy="1323414"/>
    <xdr:pic>
      <xdr:nvPicPr>
        <xdr:cNvPr hidden="false" id="82" name="Picture 82"/>
        <xdr:cNvPicPr preferRelativeResize="true"/>
      </xdr:nvPicPr>
      <xdr:blipFill>
        <a:blip r:embed="rId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7724775"/>
    <xdr:ext cx="1421577" cy="1343025"/>
    <xdr:pic>
      <xdr:nvPicPr>
        <xdr:cNvPr hidden="false" id="83" name="Picture 83"/>
        <xdr:cNvPicPr preferRelativeResize="true"/>
      </xdr:nvPicPr>
      <xdr:blipFill>
        <a:blip r:embed="rId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9258300"/>
    <xdr:ext cx="1421577" cy="1343025"/>
    <xdr:pic>
      <xdr:nvPicPr>
        <xdr:cNvPr hidden="false" id="84" name="Picture 84"/>
        <xdr:cNvPicPr preferRelativeResize="true"/>
      </xdr:nvPicPr>
      <xdr:blipFill>
        <a:blip r:embed="rId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0791825"/>
    <xdr:ext cx="1421577" cy="1333500"/>
    <xdr:pic>
      <xdr:nvPicPr>
        <xdr:cNvPr hidden="false" id="85" name="Picture 85"/>
        <xdr:cNvPicPr preferRelativeResize="true"/>
      </xdr:nvPicPr>
      <xdr:blipFill>
        <a:blip r:embed="rId5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12325351"/>
    <xdr:ext cx="1431102" cy="1333500"/>
    <xdr:pic>
      <xdr:nvPicPr>
        <xdr:cNvPr hidden="false" id="86" name="Picture 86"/>
        <xdr:cNvPicPr preferRelativeResize="true"/>
      </xdr:nvPicPr>
      <xdr:blipFill>
        <a:blip r:embed="rId6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13858877"/>
    <xdr:ext cx="1431102" cy="1333500"/>
    <xdr:pic>
      <xdr:nvPicPr>
        <xdr:cNvPr hidden="false" id="87" name="Picture 87"/>
        <xdr:cNvPicPr preferRelativeResize="true"/>
      </xdr:nvPicPr>
      <xdr:blipFill>
        <a:blip r:embed="rId7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15392400"/>
    <xdr:ext cx="1421577" cy="1333500"/>
    <xdr:pic>
      <xdr:nvPicPr>
        <xdr:cNvPr hidden="false" id="88" name="Picture 88"/>
        <xdr:cNvPicPr preferRelativeResize="true"/>
      </xdr:nvPicPr>
      <xdr:blipFill>
        <a:blip r:embed="rId8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16925926"/>
    <xdr:ext cx="1431101" cy="1333499"/>
    <xdr:pic>
      <xdr:nvPicPr>
        <xdr:cNvPr hidden="false" id="89" name="Picture 89"/>
        <xdr:cNvPicPr preferRelativeResize="true"/>
      </xdr:nvPicPr>
      <xdr:blipFill>
        <a:blip r:embed="rId9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4419600"/>
    <xdr:ext cx="1421577" cy="1333500"/>
    <xdr:pic>
      <xdr:nvPicPr>
        <xdr:cNvPr hidden="false" id="90" name="Picture 90"/>
        <xdr:cNvPicPr preferRelativeResize="true"/>
      </xdr:nvPicPr>
      <xdr:blipFill>
        <a:blip r:embed="rId10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5953125"/>
    <xdr:ext cx="1431102" cy="1333500"/>
    <xdr:pic>
      <xdr:nvPicPr>
        <xdr:cNvPr hidden="false" id="91" name="Picture 91"/>
        <xdr:cNvPicPr preferRelativeResize="true"/>
      </xdr:nvPicPr>
      <xdr:blipFill>
        <a:blip r:embed="rId1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56882" y="44823"/>
    <xdr:ext cx="2771847" cy="676329"/>
    <xdr:pic>
      <xdr:nvPicPr>
        <xdr:cNvPr hidden="false" id="92" name="Picture 92"/>
        <xdr:cNvPicPr preferRelativeResize="true"/>
      </xdr:nvPicPr>
      <xdr:blipFill>
        <a:blip r:embed="rId12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drawings/drawing8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1" y="10706101"/>
    <xdr:ext cx="1343024" cy="1343024"/>
    <xdr:pic>
      <xdr:nvPicPr>
        <xdr:cNvPr hidden="false" id="93" name="Picture 93"/>
        <xdr:cNvPicPr preferRelativeResize="true"/>
      </xdr:nvPicPr>
      <xdr:blipFill>
        <a:blip r:embed="rId1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1238251"/>
    <xdr:ext cx="1441449" cy="1343024"/>
    <xdr:pic>
      <xdr:nvPicPr>
        <xdr:cNvPr hidden="false" id="94" name="Picture 94"/>
        <xdr:cNvPicPr preferRelativeResize="true"/>
      </xdr:nvPicPr>
      <xdr:blipFill>
        <a:blip r:embed="rId2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2771775"/>
    <xdr:ext cx="1441450" cy="1343025"/>
    <xdr:pic>
      <xdr:nvPicPr>
        <xdr:cNvPr hidden="false" id="95" name="Picture 95"/>
        <xdr:cNvPicPr preferRelativeResize="true"/>
      </xdr:nvPicPr>
      <xdr:blipFill>
        <a:blip r:embed="rId3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4305300"/>
    <xdr:ext cx="1441450" cy="1343025"/>
    <xdr:pic>
      <xdr:nvPicPr>
        <xdr:cNvPr hidden="false" id="96" name="Picture 96"/>
        <xdr:cNvPicPr preferRelativeResize="true"/>
      </xdr:nvPicPr>
      <xdr:blipFill>
        <a:blip r:embed="rId4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5838825"/>
    <xdr:ext cx="1441450" cy="1343025"/>
    <xdr:pic>
      <xdr:nvPicPr>
        <xdr:cNvPr hidden="false" id="97" name="Picture 97"/>
        <xdr:cNvPicPr preferRelativeResize="true"/>
      </xdr:nvPicPr>
      <xdr:blipFill>
        <a:blip r:embed="rId5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7383556"/>
    <xdr:ext cx="1431925" cy="1333500"/>
    <xdr:pic>
      <xdr:nvPicPr>
        <xdr:cNvPr hidden="false" id="98" name="Picture 98"/>
        <xdr:cNvPicPr preferRelativeResize="true"/>
      </xdr:nvPicPr>
      <xdr:blipFill>
        <a:blip r:embed="rId6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0" y="8917081"/>
    <xdr:ext cx="1431925" cy="1333500"/>
    <xdr:pic>
      <xdr:nvPicPr>
        <xdr:cNvPr hidden="false" id="99" name="Picture 99"/>
        <xdr:cNvPicPr preferRelativeResize="true"/>
      </xdr:nvPicPr>
      <xdr:blipFill>
        <a:blip r:embed="rId7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" y="12239626"/>
    <xdr:ext cx="1431924" cy="1322293"/>
    <xdr:pic>
      <xdr:nvPicPr>
        <xdr:cNvPr hidden="false" id="100" name="Picture 100"/>
        <xdr:cNvPicPr preferRelativeResize="true"/>
      </xdr:nvPicPr>
      <xdr:blipFill>
        <a:blip r:embed="rId8"/>
        <a:srcRect b="0" l="0" r="0" t="0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34471" y="44823"/>
    <xdr:ext cx="2781707" cy="669605"/>
    <xdr:pic>
      <xdr:nvPicPr>
        <xdr:cNvPr hidden="false" id="101" name="Picture 101"/>
        <xdr:cNvPicPr preferRelativeResize="true"/>
      </xdr:nvPicPr>
      <xdr:blipFill>
        <a:blip r:embed="rId9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drawings/drawing9.xml><?xml version="1.0" encoding="utf-8"?>
<xdr:wsDr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xdr:absoluteAnchor>
    <xdr:pos x="0" y="1295400"/>
    <xdr:ext cx="1609803" cy="1535206"/>
    <xdr:pic>
      <xdr:nvPicPr>
        <xdr:cNvPr hidden="false" id="102" name="Picture 102"/>
        <xdr:cNvPicPr preferRelativeResize="true"/>
      </xdr:nvPicPr>
      <xdr:blipFill>
        <a:blip r:embed="rId1"/>
        <a:stretch/>
      </xdr:blipFill>
      <xdr:spPr>
        <a:xfrm flipH="false" flipV="false" rot="0"/>
        <a:prstGeom prst="rect"/>
      </xdr:spPr>
    </xdr:pic>
    <xdr:clientData fLocksWithSheet="true"/>
  </xdr:absoluteAnchor>
  <xdr:absoluteAnchor>
    <xdr:pos x="161925" y="38100"/>
    <xdr:ext cx="2729551" cy="674647"/>
    <xdr:pic>
      <xdr:nvPicPr>
        <xdr:cNvPr hidden="false" id="103" name="Picture 103"/>
        <xdr:cNvPicPr preferRelativeResize="true"/>
      </xdr:nvPicPr>
      <xdr:blipFill>
        <a:blip r:embed="rId2"/>
        <a:stretch/>
      </xdr:blipFill>
      <xdr:spPr>
        <a:xfrm flipH="false" flipV="false" rot="0"/>
        <a:prstGeom prst="rect"/>
      </xdr:spPr>
    </xdr:pic>
    <xdr:clientData fLocksWithSheet="true"/>
  </xdr:absoluteAnchor>
</xdr:wsDr>
</file>

<file path=xl/externalLinks/_rels/externalLink1.xml.rels><?xml version="1.0" encoding="UTF-8" standalone="no" ?>
<Relationships xmlns="http://schemas.openxmlformats.org/package/2006/relationships">
  <Relationship Id="rId1" Target="/Users/User/Downloads/&#1055;&#1088;&#1072;&#1081;&#1089;-&#1083;&#1080;&#1089;&#1090; MODUS 2021 25.01.xlsx" TargetMode="External" Type="http://schemas.openxmlformats.org/officeDocument/2006/relationships/externalLinkPath"/>
</Relationships>

</file>

<file path=xl/externalLinks/_rels/externalLink2.xml.rels><?xml version="1.0" encoding="UTF-8" standalone="no" ?>
<Relationships xmlns="http://schemas.openxmlformats.org/package/2006/relationships">
  <Relationship Id="rId1" Target="/Users/User/Saved Games/Desktop/prajs-list-modus-dlya-novyh-klientov.xlsx" TargetMode="External" Type="http://schemas.openxmlformats.org/officeDocument/2006/relationships/externalLinkPath"/>
</Relationships>

</file>

<file path=xl/externalLinks/_rels/externalLink3.xml.rels><?xml version="1.0" encoding="UTF-8" standalone="no" ?>
<Relationships xmlns="http://schemas.openxmlformats.org/package/2006/relationships">
  <Relationship Id="rId1" Target="file:///C:/Users/User/Desktop/&#1055;&#1088;&#1072;&#1081;&#1089;-&#1083;&#1080;&#1089;&#1090; MODUS 2021 08.06.xlsx" TargetMode="External" Type="http://schemas.openxmlformats.org/officeDocument/2006/relationships/externalLinkPath"/>
</Relationships>

</file>

<file path=xl/externalLinks/externalLink1.xml><?xml version="1.0" encoding="utf-8"?>
<externalLin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externalBook r:id="rId1"/>
</externalLink>
</file>

<file path=xl/externalLinks/externalLink2.xml><?xml version="1.0" encoding="utf-8"?>
<externalLin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externalBook r:id="rId1"/>
</externalLink>
</file>

<file path=xl/externalLinks/externalLink3.xml><?xml version="1.0" encoding="utf-8"?>
<externalLin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externalBook r:id="rId1"/>
</externalLink>
</file>

<file path=xl/theme/theme1.xml><?xml version="1.0" encoding="utf-8"?>
<a:theme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name="Тема Office">
  <a:themeElements>
    <a:clrScheme name="Стандартная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</a:gradFill>
      </a:fillStyleLst>
      <a:lnStyleLst>
        <a:ln w="6350">
          <a:solidFill>
            <a:schemeClr val="phClr"/>
          </a:solidFill>
          <a:prstDash val="solid"/>
        </a:ln>
        <a:ln w="12700">
          <a:solidFill>
            <a:schemeClr val="phClr"/>
          </a:solidFill>
          <a:prstDash val="solid"/>
        </a:ln>
        <a:ln w="1905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</a:gradFill>
      </a:bgFillStyleLst>
    </a:fmtScheme>
  </a:themeElements>
</a:theme>
</file>

<file path=xl/worksheets/_rels/sheet1.xml.rels><?xml version="1.0" encoding="UTF-8" standalone="no" ?>
<Relationships xmlns="http://schemas.openxmlformats.org/package/2006/relationships">
  <Relationship Id="rId1" Target="../drawings/drawing1.xml" Type="http://schemas.openxmlformats.org/officeDocument/2006/relationships/drawing"/>
</Relationships>

</file>

<file path=xl/worksheets/_rels/sheet10.xml.rels><?xml version="1.0" encoding="UTF-8" standalone="no" ?>
<Relationships xmlns="http://schemas.openxmlformats.org/package/2006/relationships">
  <Relationship Id="rId3" Target="../drawings/drawing10.xml" Type="http://schemas.openxmlformats.org/officeDocument/2006/relationships/drawing"/>
  <Relationship Id="rId2" Target="https://modusline.ru/catalog/skladnaya-sdvizhnaya-sistema-modus-t902" TargetMode="External" Type="http://schemas.openxmlformats.org/officeDocument/2006/relationships/hyperlink"/>
  <Relationship Id="rId1" Target="https://modusline.ru/catalog/raskladnaya-sistema-modus" TargetMode="External" Type="http://schemas.openxmlformats.org/officeDocument/2006/relationships/hyperlink"/>
</Relationships>

</file>

<file path=xl/worksheets/_rels/sheet11.xml.rels><?xml version="1.0" encoding="UTF-8" standalone="no" ?>
<Relationships xmlns="http://schemas.openxmlformats.org/package/2006/relationships">
  <Relationship Id="rId2" Target="../drawings/drawing11.xml" Type="http://schemas.openxmlformats.org/officeDocument/2006/relationships/drawing"/>
  <Relationship Id="rId1" Target="https://modusline.ru/catalog/karkasnaya-sistema-modus" TargetMode="External" Type="http://schemas.openxmlformats.org/officeDocument/2006/relationships/hyperlink"/>
</Relationships>

</file>

<file path=xl/worksheets/_rels/sheet12.xml.rels><?xml version="1.0" encoding="UTF-8" standalone="no" ?>
<Relationships xmlns="http://schemas.openxmlformats.org/package/2006/relationships">
  <Relationship Id="rId2" Target="../drawings/drawing12.xml" Type="http://schemas.openxmlformats.org/officeDocument/2006/relationships/drawing"/>
  <Relationship Id="rId1" Target="https://modusline.ru/catalog/stellazhnaya-sistema-dlya-hraneniya" TargetMode="External" Type="http://schemas.openxmlformats.org/officeDocument/2006/relationships/hyperlink"/>
</Relationships>

</file>

<file path=xl/worksheets/_rels/sheet13.xml.rels><?xml version="1.0" encoding="UTF-8" standalone="no" ?>
<Relationships xmlns="http://schemas.openxmlformats.org/package/2006/relationships">
  <Relationship Id="rId5" Target="../drawings/drawing13.xml" Type="http://schemas.openxmlformats.org/officeDocument/2006/relationships/drawing"/>
  <Relationship Id="rId4" Target="https://modusline.ru/catalog/kuhonnyj-i-mebelnyj-profili-modus/profili-dlya-kuhonnyh-baz" TargetMode="External" Type="http://schemas.openxmlformats.org/officeDocument/2006/relationships/hyperlink"/>
  <Relationship Id="rId3" Target="https://modusline.ru/catalog/kuhonnyj-i-mebelnyj-profili-modus" TargetMode="External" Type="http://schemas.openxmlformats.org/officeDocument/2006/relationships/hyperlink"/>
  <Relationship Id="rId2" Target="https://modusline.ru/catalog/kuhonnyj-i-mebelnyj-profili-modus/cokolnye-sistemy" TargetMode="External" Type="http://schemas.openxmlformats.org/officeDocument/2006/relationships/hyperlink"/>
  <Relationship Id="rId1" Target="https://modusline.ru/catalog/kuhonnyj-i-mebelnyj-profili-modus/seriya-tw" TargetMode="External" Type="http://schemas.openxmlformats.org/officeDocument/2006/relationships/hyperlink"/>
</Relationships>

</file>

<file path=xl/worksheets/_rels/sheet14.xml.rels><?xml version="1.0" encoding="UTF-8" standalone="no" ?>
<Relationships xmlns="http://schemas.openxmlformats.org/package/2006/relationships">
  <Relationship Id="rId2" Target="../drawings/drawing14.xml" Type="http://schemas.openxmlformats.org/officeDocument/2006/relationships/drawing"/>
  <Relationship Id="rId1" Target="https://modusline.ru/catalog/kuhonnyj-i-mebelnyj-profili-modus/profil-dlya-svetovoj-polki-lt" TargetMode="External" Type="http://schemas.openxmlformats.org/officeDocument/2006/relationships/hyperlink"/>
</Relationships>

</file>

<file path=xl/worksheets/_rels/sheet15.xml.rels><?xml version="1.0" encoding="UTF-8" standalone="no" ?>
<Relationships xmlns="http://schemas.openxmlformats.org/package/2006/relationships">
  <Relationship Id="rId2" Target="../drawings/drawing15.xml" Type="http://schemas.openxmlformats.org/officeDocument/2006/relationships/drawing"/>
  <Relationship Id="rId1" Target="https://modusline.ru/catalog/kuhonnyj-i-mebelnyj-profili-modus/profil-dlya-svetovoj-polki-lt" TargetMode="External" Type="http://schemas.openxmlformats.org/officeDocument/2006/relationships/hyperlink"/>
</Relationships>

</file>

<file path=xl/worksheets/_rels/sheet16.xml.rels><?xml version="1.0" encoding="UTF-8" standalone="no" ?>
<Relationships xmlns="http://schemas.openxmlformats.org/package/2006/relationships">
  <Relationship Id="rId6" Target="../drawings/drawing16.xml" Type="http://schemas.openxmlformats.org/officeDocument/2006/relationships/drawing"/>
  <Relationship Id="rId5" Target="https://modusline.ru/catalog/fasadnyj-profil-modus/seriya-mf" TargetMode="External" Type="http://schemas.openxmlformats.org/officeDocument/2006/relationships/hyperlink"/>
  <Relationship Id="rId4" Target="https://modusline.ru/catalog/fasadnyj-profil-modus/seriya-mz" TargetMode="External" Type="http://schemas.openxmlformats.org/officeDocument/2006/relationships/hyperlink"/>
  <Relationship Id="rId3" Target="https://modusline.ru/catalog/fasadnyj-profil-modus" TargetMode="External" Type="http://schemas.openxmlformats.org/officeDocument/2006/relationships/hyperlink"/>
  <Relationship Id="rId2" Target="https://modusline.ru/catalog/fasadnyj-profil-modus/seriya-t" TargetMode="External" Type="http://schemas.openxmlformats.org/officeDocument/2006/relationships/hyperlink"/>
  <Relationship Id="rId1" Target="https://modusline.ru/catalog/fasadnyj-profil-modus/seriya-c" TargetMode="External" Type="http://schemas.openxmlformats.org/officeDocument/2006/relationships/hyperlink"/>
</Relationships>

</file>

<file path=xl/worksheets/_rels/sheet17.xml.rels><?xml version="1.0" encoding="UTF-8" standalone="no" ?>
<Relationships xmlns="http://schemas.openxmlformats.org/package/2006/relationships">
  <Relationship Id="rId1" Target="../drawings/drawing17.xml" Type="http://schemas.openxmlformats.org/officeDocument/2006/relationships/drawing"/>
</Relationships>

</file>

<file path=xl/worksheets/_rels/sheet18.xml.rels><?xml version="1.0" encoding="UTF-8" standalone="no" ?>
<Relationships xmlns="http://schemas.openxmlformats.org/package/2006/relationships">
  <Relationship Id="rId1" Target="../drawings/drawing18.xml" Type="http://schemas.openxmlformats.org/officeDocument/2006/relationships/drawing"/>
</Relationships>

</file>

<file path=xl/worksheets/_rels/sheet19.xml.rels><?xml version="1.0" encoding="UTF-8" standalone="no" ?>
<Relationships xmlns="http://schemas.openxmlformats.org/package/2006/relationships">
  <Relationship Id="rId2" Target="../drawings/drawing19.xml" Type="http://schemas.openxmlformats.org/officeDocument/2006/relationships/drawing"/>
  <Relationship Id="rId1" Target="https://modusline.ru/catalog/razdvizhnye-sistemy-modus-dlya-shkafov-kupe/shkafnoj-profil-modus/assortiment-profilej-ms" TargetMode="External" Type="http://schemas.openxmlformats.org/officeDocument/2006/relationships/hyperlink"/>
</Relationships>

</file>

<file path=xl/worksheets/_rels/sheet2.xml.rels><?xml version="1.0" encoding="UTF-8" standalone="no" ?>
<Relationships xmlns="http://schemas.openxmlformats.org/package/2006/relationships">
  <Relationship Id="rId2" Target="../drawings/drawing2.xml" Type="http://schemas.openxmlformats.org/officeDocument/2006/relationships/drawing"/>
  <Relationship Id="rId1" Target="https://modusline.ru/catalog/razdvizhnye-sistemy-modus-dlya-shkafov-kupe/shkafnoj-profil-modus/assortiment-profilej-ms" TargetMode="External" Type="http://schemas.openxmlformats.org/officeDocument/2006/relationships/hyperlink"/>
</Relationships>

</file>

<file path=xl/worksheets/_rels/sheet20.xml.rels><?xml version="1.0" encoding="UTF-8" standalone="no" ?>
<Relationships xmlns="http://schemas.openxmlformats.org/package/2006/relationships">
  <Relationship Id="rId2" Target="../drawings/drawing20.xml" Type="http://schemas.openxmlformats.org/officeDocument/2006/relationships/drawing"/>
  <Relationship Id="rId1" Target="https://modusline.ru/catalog/razdvizhnye-sistemy-modus-dlya-shkafov-kupe/shkafnoj-profil-modus/assortiment-profilej-ms" TargetMode="External" Type="http://schemas.openxmlformats.org/officeDocument/2006/relationships/hyperlink"/>
</Relationships>

</file>

<file path=xl/worksheets/_rels/sheet21.xml.rels><?xml version="1.0" encoding="UTF-8" standalone="no" ?>
<Relationships xmlns="http://schemas.openxmlformats.org/package/2006/relationships">
  <Relationship Id="rId2" Target="../drawings/drawing21.xml" Type="http://schemas.openxmlformats.org/officeDocument/2006/relationships/drawing"/>
  <Relationship Id="rId1" Target="https://modusline.ru/catalog/razdvizhnye-sistemy-modus-dlya-shkafov-kupe/shkafnoj-profil-modus/uzkij-profil-ms" TargetMode="External" Type="http://schemas.openxmlformats.org/officeDocument/2006/relationships/hyperlink"/>
</Relationships>

</file>

<file path=xl/worksheets/_rels/sheet3.xml.rels><?xml version="1.0" encoding="UTF-8" standalone="no" ?>
<Relationships xmlns="http://schemas.openxmlformats.org/package/2006/relationships">
  <Relationship Id="rId2" Target="../drawings/drawing3.xml" Type="http://schemas.openxmlformats.org/officeDocument/2006/relationships/drawing"/>
  <Relationship Id="rId1" Target="https://modusline.ru/catalog/razdvizhnye-sistemy-modus-dlya-shkafov-kupe/shkafnoj-profil-modus/assortiment-profilej-ms" TargetMode="External" Type="http://schemas.openxmlformats.org/officeDocument/2006/relationships/hyperlink"/>
</Relationships>

</file>

<file path=xl/worksheets/_rels/sheet4.xml.rels><?xml version="1.0" encoding="UTF-8" standalone="no" ?>
<Relationships xmlns="http://schemas.openxmlformats.org/package/2006/relationships">
  <Relationship Id="rId2" Target="../drawings/drawing4.xml" Type="http://schemas.openxmlformats.org/officeDocument/2006/relationships/drawing"/>
  <Relationship Id="rId1" Target="https://modusline.ru/catalog/razdvizhnye-sistemy-modus-dlya-shkafov-kupe/shkafnoj-profil-modus/uzkij-profil-ms" TargetMode="External" Type="http://schemas.openxmlformats.org/officeDocument/2006/relationships/hyperlink"/>
</Relationships>

</file>

<file path=xl/worksheets/_rels/sheet5.xml.rels><?xml version="1.0" encoding="UTF-8" standalone="no" ?>
<Relationships xmlns="http://schemas.openxmlformats.org/package/2006/relationships">
  <Relationship Id="rId2" Target="../drawings/drawing5.xml" Type="http://schemas.openxmlformats.org/officeDocument/2006/relationships/drawing"/>
  <Relationship Id="rId1" Target="https://modusline.ru/catalog/podvesnye-sistemy-modus/podvesnaya-sistema-modus" TargetMode="External" Type="http://schemas.openxmlformats.org/officeDocument/2006/relationships/hyperlink"/>
</Relationships>

</file>

<file path=xl/worksheets/_rels/sheet6.xml.rels><?xml version="1.0" encoding="UTF-8" standalone="no" ?>
<Relationships xmlns="http://schemas.openxmlformats.org/package/2006/relationships">
  <Relationship Id="rId3" Target="../drawings/drawing6.xml" Type="http://schemas.openxmlformats.org/officeDocument/2006/relationships/drawing"/>
  <Relationship Id="rId2" Target="https://modusline.ru/catalog/podvesnye-sistemy-modus/podvesnaya-sistema-modus" TargetMode="External" Type="http://schemas.openxmlformats.org/officeDocument/2006/relationships/hyperlink"/>
  <Relationship Id="rId1" Target="https://modusline.ru/catalog/podvesnye-sistemy-modus/podvesnaya-sistema-modus-air-soft" TargetMode="External" Type="http://schemas.openxmlformats.org/officeDocument/2006/relationships/hyperlink"/>
</Relationships>

</file>

<file path=xl/worksheets/_rels/sheet7.xml.rels><?xml version="1.0" encoding="UTF-8" standalone="no" ?>
<Relationships xmlns="http://schemas.openxmlformats.org/package/2006/relationships">
  <Relationship Id="rId2" Target="../drawings/drawing7.xml" Type="http://schemas.openxmlformats.org/officeDocument/2006/relationships/drawing"/>
  <Relationship Id="rId1" Target="https://modusline.ru/catalog/razdvizhnye-sistemy-modus-dlya-shkafov-kupe/podvesnaya-sistema-modus-opk" TargetMode="External" Type="http://schemas.openxmlformats.org/officeDocument/2006/relationships/hyperlink"/>
</Relationships>

</file>

<file path=xl/worksheets/_rels/sheet8.xml.rels><?xml version="1.0" encoding="UTF-8" standalone="no" ?>
<Relationships xmlns="http://schemas.openxmlformats.org/package/2006/relationships">
  <Relationship Id="rId3" Target="../drawings/drawing8.xml" Type="http://schemas.openxmlformats.org/officeDocument/2006/relationships/drawing"/>
  <Relationship Id="rId2" Target="https://modusline.ru/catalog/razdvizhnye-sistemy-modus-dlya-shkafov-kupe/razdvizhnaya-sistema-modus-t309" TargetMode="External" Type="http://schemas.openxmlformats.org/officeDocument/2006/relationships/hyperlink"/>
  <Relationship Id="rId1" Target="https://modusline.ru/catalog/razdvizhnye-sistemy-modus-dlya-shkafov-kupe/razdvizhnaya-sistema-t409" TargetMode="External" Type="http://schemas.openxmlformats.org/officeDocument/2006/relationships/hyperlink"/>
</Relationships>

</file>

<file path=xl/worksheets/_rels/sheet9.xml.rels><?xml version="1.0" encoding="UTF-8" standalone="no" ?>
<Relationships xmlns="http://schemas.openxmlformats.org/package/2006/relationships">
  <Relationship Id="rId2" Target="../drawings/drawing9.xml" Type="http://schemas.openxmlformats.org/officeDocument/2006/relationships/drawing"/>
  <Relationship Id="rId1" Target="https://modusline.ru/catalog/razdvizhnye-sistemy-modus-dlya-shkafov-kupe/komplanarnaya-sistema-modus" TargetMode="External" Type="http://schemas.openxmlformats.org/officeDocument/2006/relationships/hyperlink"/>
</Relationships>

</file>

<file path=xl/worksheets/sheet1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H22"/>
  <sheetViews>
    <sheetView showZeros="true" workbookViewId="0"/>
  </sheetViews>
  <sheetFormatPr baseColWidth="8" customHeight="false" defaultColWidth="9.14062530925693" defaultRowHeight="18.75" zeroHeight="false"/>
  <cols>
    <col customWidth="true" max="2" min="2" outlineLevel="0" style="1" width="33.2851568348128"/>
    <col customWidth="true" max="3" min="3" outlineLevel="0" style="2" width="12.5703126546285"/>
    <col bestFit="true" customWidth="true" max="4" min="4" outlineLevel="0" width="10.7109374563868"/>
    <col customWidth="true" max="5" min="5" outlineLevel="0" width="10.9999998308338"/>
    <col customWidth="true" max="6" min="6" outlineLevel="0" width="10.425781467405"/>
    <col customWidth="true" max="7" min="7" outlineLevel="0" width="10.5703123162961"/>
  </cols>
  <sheetData>
    <row outlineLevel="0" r="1">
      <c r="H1" s="3" t="s">
        <v>0</v>
      </c>
    </row>
    <row customHeight="true" ht="18.75" outlineLevel="0" r="2">
      <c r="B2" s="2" t="n"/>
      <c r="C2" s="2" t="s"/>
      <c r="E2" s="4" t="s">
        <v>1</v>
      </c>
      <c r="F2" s="5" t="s"/>
      <c r="G2" s="6" t="s"/>
      <c r="H2" s="7" t="n">
        <v>100</v>
      </c>
    </row>
    <row customHeight="true" ht="18.75" outlineLevel="0" r="3">
      <c r="B3" s="2" t="s"/>
      <c r="C3" s="2" t="s"/>
    </row>
    <row customHeight="true" ht="18.75" outlineLevel="0" r="4">
      <c r="B4" s="2" t="s"/>
      <c r="C4" s="2" t="s"/>
    </row>
    <row outlineLevel="0" r="6">
      <c r="B6" s="8" t="n"/>
      <c r="C6" s="9" t="s">
        <v>2</v>
      </c>
      <c r="D6" s="10" t="s">
        <v>3</v>
      </c>
    </row>
    <row outlineLevel="0" r="7">
      <c r="B7" s="11" t="s">
        <v>4</v>
      </c>
      <c r="C7" s="12" t="n">
        <v>0</v>
      </c>
      <c r="D7" s="12" t="n">
        <v>0</v>
      </c>
    </row>
    <row outlineLevel="0" r="8">
      <c r="B8" s="11" t="s">
        <v>5</v>
      </c>
      <c r="C8" s="12" t="n">
        <v>0</v>
      </c>
      <c r="D8" s="12" t="n">
        <v>0</v>
      </c>
    </row>
    <row outlineLevel="0" r="9">
      <c r="B9" s="11" t="s">
        <v>6</v>
      </c>
      <c r="C9" s="12" t="n">
        <v>0</v>
      </c>
      <c r="D9" s="12" t="n">
        <v>0</v>
      </c>
    </row>
    <row outlineLevel="0" r="10">
      <c r="B10" s="11" t="s">
        <v>7</v>
      </c>
      <c r="C10" s="12" t="n">
        <v>0</v>
      </c>
      <c r="D10" s="12" t="s">
        <v>8</v>
      </c>
    </row>
    <row outlineLevel="0" r="11">
      <c r="B11" s="11" t="s">
        <v>9</v>
      </c>
      <c r="C11" s="12" t="n">
        <v>0</v>
      </c>
      <c r="D11" s="12" t="n">
        <v>0</v>
      </c>
    </row>
    <row outlineLevel="0" r="12">
      <c r="B12" s="11" t="s">
        <v>10</v>
      </c>
      <c r="C12" s="12" t="n">
        <v>0</v>
      </c>
      <c r="D12" s="12" t="n">
        <v>0</v>
      </c>
    </row>
    <row outlineLevel="0" r="13">
      <c r="B13" s="11" t="s">
        <v>11</v>
      </c>
      <c r="C13" s="12" t="n">
        <v>0</v>
      </c>
      <c r="D13" s="12" t="s">
        <v>8</v>
      </c>
    </row>
    <row outlineLevel="0" r="14">
      <c r="B14" s="11" t="s">
        <v>12</v>
      </c>
      <c r="C14" s="12" t="n">
        <v>0</v>
      </c>
      <c r="D14" s="12" t="n">
        <v>0</v>
      </c>
    </row>
    <row outlineLevel="0" r="15">
      <c r="B15" s="11" t="s">
        <v>13</v>
      </c>
      <c r="C15" s="12" t="n">
        <v>0</v>
      </c>
      <c r="D15" s="12" t="s">
        <v>8</v>
      </c>
    </row>
    <row outlineLevel="0" r="16">
      <c r="B16" s="11" t="s">
        <v>14</v>
      </c>
      <c r="C16" s="12" t="n">
        <v>0</v>
      </c>
      <c r="D16" s="12" t="s">
        <v>8</v>
      </c>
    </row>
    <row outlineLevel="0" r="17">
      <c r="B17" s="11" t="s">
        <v>15</v>
      </c>
      <c r="C17" s="12" t="n">
        <v>0</v>
      </c>
      <c r="D17" s="12" t="s">
        <v>8</v>
      </c>
    </row>
    <row outlineLevel="0" r="18">
      <c r="B18" s="11" t="s">
        <v>16</v>
      </c>
      <c r="C18" s="12" t="n">
        <v>0</v>
      </c>
      <c r="D18" s="12" t="s">
        <v>8</v>
      </c>
    </row>
    <row outlineLevel="0" r="19">
      <c r="B19" s="11" t="s">
        <v>17</v>
      </c>
      <c r="C19" s="12" t="n">
        <v>0</v>
      </c>
      <c r="D19" s="12" t="s">
        <v>8</v>
      </c>
    </row>
    <row outlineLevel="0" r="20">
      <c r="B20" s="11" t="s">
        <v>18</v>
      </c>
      <c r="C20" s="12" t="n">
        <v>0</v>
      </c>
      <c r="D20" s="12" t="s">
        <v>8</v>
      </c>
    </row>
    <row outlineLevel="0" r="21">
      <c r="B21" s="11" t="s">
        <v>19</v>
      </c>
      <c r="C21" s="12" t="n">
        <v>0</v>
      </c>
      <c r="D21" s="12" t="s">
        <v>8</v>
      </c>
    </row>
    <row outlineLevel="0" r="22">
      <c r="B22" s="11" t="s">
        <v>20</v>
      </c>
      <c r="C22" s="12" t="n">
        <v>0</v>
      </c>
      <c r="D22" s="13" t="s">
        <v>8</v>
      </c>
    </row>
  </sheetData>
  <mergeCells count="2">
    <mergeCell ref="B2:C4"/>
    <mergeCell ref="E2:G2"/>
  </mergeCells>
  <pageMargins bottom="0.75" footer="0.300000011920929" header="0.300000011920929" left="0.700000047683716" right="0.700000047683716" top="0.75"/>
  <pageSetup fitToHeight="0" fitToWidth="0" orientation="portrait" paperHeight="297mm" paperSize="9" paperWidth="210mm" scale="100"/>
  <drawing r:id="rId1"/>
</worksheet>
</file>

<file path=xl/worksheets/sheet10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I38"/>
  <sheetViews>
    <sheetView showZeros="true" workbookViewId="0">
      <pane activePane="bottomLeft" state="frozen" topLeftCell="A4" xSplit="0" ySplit="3"/>
    </sheetView>
  </sheetViews>
  <sheetFormatPr baseColWidth="8" customHeight="false" defaultColWidth="9.14062530925693" defaultRowHeight="15.75" zeroHeight="false"/>
  <cols>
    <col customWidth="true" max="1" min="1" outlineLevel="0" width="20.2851566656466"/>
    <col customWidth="true" max="3" min="3" outlineLevel="0" style="15" width="29.285156158148"/>
    <col customWidth="true" max="4" min="4" outlineLevel="0" style="250" width="10.8554689819427"/>
    <col customWidth="true" max="5" min="5" outlineLevel="0" style="350" width="10.9999998308338"/>
    <col customWidth="true" max="6" min="6" outlineLevel="0" width="6.42578146740498"/>
    <col customWidth="true" hidden="true" max="7" min="7" outlineLevel="0" width="6.42578146740498"/>
    <col customWidth="true" hidden="true" max="8" min="8" outlineLevel="0" style="131" width="9.14062530925693"/>
    <col bestFit="true" customWidth="true" max="9" min="9" outlineLevel="0" style="131" width="9.14062530925693"/>
  </cols>
  <sheetData>
    <row customHeight="true" ht="33" outlineLevel="0" r="1">
      <c r="A1" s="21" t="n"/>
      <c r="B1" s="21" t="s"/>
      <c r="C1" s="21" t="s"/>
      <c r="D1" s="28" t="s">
        <v>2</v>
      </c>
      <c r="E1" s="285" t="n">
        <f aca="false" ca="false" dt2D="false" dtr="false" t="normal">'Ваша скидка'!C14</f>
        <v>0</v>
      </c>
      <c r="F1" s="338" t="n"/>
      <c r="G1" s="338" t="n"/>
    </row>
    <row customHeight="true" ht="30" outlineLevel="0" r="2">
      <c r="A2" s="21" t="s"/>
      <c r="B2" s="21" t="s"/>
      <c r="C2" s="21" t="s"/>
      <c r="D2" s="286" t="s">
        <v>21</v>
      </c>
      <c r="E2" s="351" t="n">
        <f aca="false" ca="false" dt2D="false" dtr="false" t="normal">'Ваша скидка'!H2</f>
        <v>100</v>
      </c>
      <c r="F2" s="338" t="n"/>
      <c r="G2" s="338" t="n"/>
    </row>
    <row outlineLevel="0" r="3">
      <c r="A3" s="34" t="n"/>
      <c r="B3" s="34" t="n"/>
      <c r="C3" s="200" t="n"/>
      <c r="D3" s="202" t="s">
        <v>23</v>
      </c>
      <c r="E3" s="202" t="s">
        <v>22</v>
      </c>
      <c r="F3" s="291" t="s"/>
      <c r="G3" s="253" t="s">
        <v>24</v>
      </c>
      <c r="H3" s="154" t="s">
        <v>25</v>
      </c>
      <c r="I3" s="154" t="s">
        <v>26</v>
      </c>
    </row>
    <row ht="21" outlineLevel="0" r="4">
      <c r="A4" s="115" t="s">
        <v>278</v>
      </c>
      <c r="B4" s="116" t="s"/>
      <c r="C4" s="116" t="s"/>
      <c r="D4" s="116" t="s"/>
      <c r="E4" s="116" t="s"/>
      <c r="F4" s="116" t="s"/>
      <c r="G4" s="116" t="s"/>
      <c r="H4" s="116" t="s"/>
      <c r="I4" s="117" t="s"/>
    </row>
    <row ht="15" outlineLevel="0" r="5">
      <c r="A5" s="34" t="n"/>
      <c r="B5" s="25" t="s">
        <v>279</v>
      </c>
      <c r="C5" s="36" t="s">
        <v>280</v>
      </c>
      <c r="D5" s="162" t="s">
        <v>281</v>
      </c>
      <c r="E5" s="25" t="s">
        <v>8</v>
      </c>
      <c r="F5" s="295" t="s"/>
      <c r="G5" s="25" t="n">
        <v>53.57</v>
      </c>
      <c r="H5" s="39" t="n">
        <f aca="false" ca="false" dt2D="false" dtr="false" t="normal">G5*скидка_10</f>
        <v>5357</v>
      </c>
      <c r="I5" s="39" t="n">
        <f aca="false" ca="false" dt2D="false" dtr="false" t="normal">H5-H5*скикда_10</f>
        <v>5357</v>
      </c>
    </row>
    <row ht="15" outlineLevel="0" r="6">
      <c r="A6" s="34" t="n"/>
      <c r="B6" s="43" t="s"/>
      <c r="C6" s="42" t="s"/>
      <c r="D6" s="164" t="s"/>
      <c r="E6" s="296" t="s"/>
      <c r="F6" s="297" t="s"/>
      <c r="G6" s="43" t="s"/>
      <c r="H6" s="99" t="s"/>
      <c r="I6" s="99" t="s"/>
    </row>
    <row ht="15" outlineLevel="0" r="7">
      <c r="A7" s="34" t="n"/>
      <c r="B7" s="43" t="s"/>
      <c r="C7" s="42" t="s"/>
      <c r="D7" s="164" t="s"/>
      <c r="E7" s="296" t="s"/>
      <c r="F7" s="297" t="s"/>
      <c r="G7" s="43" t="s"/>
      <c r="H7" s="99" t="s"/>
      <c r="I7" s="99" t="s"/>
    </row>
    <row ht="15" outlineLevel="0" r="8">
      <c r="A8" s="34" t="n"/>
      <c r="B8" s="43" t="s"/>
      <c r="C8" s="42" t="s"/>
      <c r="D8" s="164" t="s"/>
      <c r="E8" s="296" t="s"/>
      <c r="F8" s="297" t="s"/>
      <c r="G8" s="43" t="s"/>
      <c r="H8" s="99" t="s"/>
      <c r="I8" s="99" t="s"/>
    </row>
    <row ht="15" outlineLevel="0" r="9">
      <c r="A9" s="34" t="n"/>
      <c r="B9" s="43" t="s"/>
      <c r="C9" s="42" t="s"/>
      <c r="D9" s="164" t="s"/>
      <c r="E9" s="296" t="s"/>
      <c r="F9" s="297" t="s"/>
      <c r="G9" s="43" t="s"/>
      <c r="H9" s="99" t="s"/>
      <c r="I9" s="99" t="s"/>
    </row>
    <row ht="15" outlineLevel="0" r="10">
      <c r="A10" s="34" t="n"/>
      <c r="B10" s="43" t="s"/>
      <c r="C10" s="42" t="s"/>
      <c r="D10" s="164" t="s"/>
      <c r="E10" s="296" t="s"/>
      <c r="F10" s="297" t="s"/>
      <c r="G10" s="43" t="s"/>
      <c r="H10" s="99" t="s"/>
      <c r="I10" s="99" t="s"/>
    </row>
    <row ht="15" outlineLevel="0" r="11">
      <c r="A11" s="34" t="n"/>
      <c r="B11" s="46" t="s"/>
      <c r="C11" s="45" t="s"/>
      <c r="D11" s="166" t="s"/>
      <c r="E11" s="298" t="s"/>
      <c r="F11" s="299" t="s"/>
      <c r="G11" s="46" t="s"/>
      <c r="H11" s="102" t="s"/>
      <c r="I11" s="102" t="s"/>
    </row>
    <row customHeight="true" ht="15.75" outlineLevel="0" r="12">
      <c r="A12" s="47" t="n"/>
      <c r="B12" s="48" t="s"/>
      <c r="C12" s="48" t="s"/>
      <c r="D12" s="48" t="s"/>
      <c r="E12" s="48" t="s"/>
      <c r="F12" s="48" t="s"/>
      <c r="G12" s="48" t="s"/>
      <c r="H12" s="48" t="s"/>
      <c r="I12" s="49" t="s"/>
    </row>
    <row customHeight="true" ht="39" outlineLevel="0" r="13">
      <c r="A13" s="50" t="n"/>
      <c r="B13" s="182" t="s"/>
      <c r="C13" s="36" t="s">
        <v>282</v>
      </c>
      <c r="D13" s="162" t="s">
        <v>275</v>
      </c>
      <c r="E13" s="25" t="s">
        <v>8</v>
      </c>
      <c r="F13" s="27" t="s"/>
      <c r="G13" s="25" t="n">
        <v>2.14</v>
      </c>
      <c r="H13" s="39" t="n">
        <f aca="false" ca="false" dt2D="false" dtr="false" t="normal">G13*скидка_10</f>
        <v>214</v>
      </c>
      <c r="I13" s="39" t="n">
        <f aca="false" ca="false" dt2D="false" dtr="false" t="normal">H13-H13*скикда_10</f>
        <v>214</v>
      </c>
    </row>
    <row customHeight="true" ht="15.75" outlineLevel="0" r="14">
      <c r="A14" s="103" t="n"/>
      <c r="B14" s="104" t="s"/>
      <c r="C14" s="104" t="s"/>
      <c r="D14" s="104" t="s"/>
      <c r="E14" s="104" t="s"/>
      <c r="F14" s="104" t="s"/>
      <c r="G14" s="104" t="s"/>
      <c r="H14" s="104" t="s"/>
      <c r="I14" s="105" t="s"/>
    </row>
    <row ht="15" outlineLevel="0" r="15">
      <c r="A15" s="234" t="n"/>
      <c r="B15" s="219" t="s">
        <v>283</v>
      </c>
      <c r="C15" s="217" t="s">
        <v>284</v>
      </c>
      <c r="D15" s="219" t="n">
        <v>5</v>
      </c>
      <c r="E15" s="352" t="s">
        <v>44</v>
      </c>
      <c r="F15" s="331" t="s">
        <v>31</v>
      </c>
      <c r="G15" s="331" t="n">
        <v>31.303272</v>
      </c>
      <c r="H15" s="336" t="n">
        <f aca="false" ca="false" dt2D="false" dtr="false" t="normal">G15*скидка_10</f>
        <v>3130.3272</v>
      </c>
      <c r="I15" s="336" t="n">
        <f aca="false" ca="false" dt2D="false" dtr="false" t="normal">H15-H15*скикда_10</f>
        <v>3130.3272</v>
      </c>
    </row>
    <row ht="15" outlineLevel="0" r="16">
      <c r="A16" s="246" t="s"/>
      <c r="B16" s="224" t="s"/>
      <c r="C16" s="222" t="s"/>
      <c r="D16" s="229" t="s"/>
      <c r="E16" s="352" t="s">
        <v>271</v>
      </c>
      <c r="F16" s="331" t="s">
        <v>272</v>
      </c>
      <c r="G16" s="331" t="n">
        <v>36.1477116</v>
      </c>
      <c r="H16" s="336" t="n">
        <f aca="false" ca="false" dt2D="false" dtr="false" t="normal">G16*скидка_10</f>
        <v>3614.7711600000002</v>
      </c>
      <c r="I16" s="336" t="n">
        <f aca="false" ca="false" dt2D="false" dtr="false" t="normal">H16-H16*скикда_10</f>
        <v>3614.7711600000002</v>
      </c>
    </row>
    <row ht="15" outlineLevel="0" r="17">
      <c r="A17" s="246" t="s"/>
      <c r="B17" s="224" t="s"/>
      <c r="C17" s="222" t="s"/>
      <c r="D17" s="219" t="n">
        <v>2.5</v>
      </c>
      <c r="E17" s="352" t="s">
        <v>44</v>
      </c>
      <c r="F17" s="331" t="s">
        <v>31</v>
      </c>
      <c r="G17" s="331" t="n">
        <f aca="false" ca="false" dt2D="false" dtr="false" t="normal">G15/2.5</f>
        <v>12.5213088</v>
      </c>
      <c r="H17" s="336" t="n">
        <f aca="false" ca="false" dt2D="false" dtr="false" t="normal">G17*скидка_10</f>
        <v>1252.13088</v>
      </c>
      <c r="I17" s="336" t="n">
        <f aca="false" ca="false" dt2D="false" dtr="false" t="normal">H17-H17*'Ваша скидка'!D14</f>
        <v>1252.13088</v>
      </c>
    </row>
    <row ht="15" outlineLevel="0" r="18">
      <c r="A18" s="246" t="s"/>
      <c r="B18" s="224" t="s"/>
      <c r="C18" s="222" t="s"/>
      <c r="D18" s="229" t="s"/>
      <c r="E18" s="352" t="s">
        <v>271</v>
      </c>
      <c r="F18" s="331" t="s">
        <v>272</v>
      </c>
      <c r="G18" s="331" t="n">
        <f aca="false" ca="false" dt2D="false" dtr="false" t="normal">G16/2.5</f>
        <v>14.45908464</v>
      </c>
      <c r="H18" s="336" t="n">
        <f aca="false" ca="false" dt2D="false" dtr="false" t="normal">G18*скидка_10</f>
        <v>1445.908464</v>
      </c>
      <c r="I18" s="336" t="n">
        <f aca="false" ca="false" dt2D="false" dtr="false" t="normal">H18-H18*'Ваша скидка'!D14</f>
        <v>1445.908464</v>
      </c>
    </row>
    <row ht="15" outlineLevel="0" r="19">
      <c r="A19" s="246" t="s"/>
      <c r="B19" s="224" t="s"/>
      <c r="C19" s="222" t="s"/>
      <c r="D19" s="219" t="n"/>
      <c r="E19" s="352" t="n"/>
      <c r="F19" s="331" t="n"/>
      <c r="G19" s="331" t="n"/>
      <c r="H19" s="336" t="n"/>
      <c r="I19" s="336" t="n"/>
    </row>
    <row ht="15" outlineLevel="0" r="20">
      <c r="A20" s="246" t="s"/>
      <c r="B20" s="224" t="s"/>
      <c r="C20" s="222" t="s"/>
      <c r="D20" s="219" t="n"/>
      <c r="E20" s="352" t="n"/>
      <c r="F20" s="331" t="n"/>
      <c r="G20" s="331" t="n"/>
      <c r="H20" s="336" t="n"/>
      <c r="I20" s="336" t="n"/>
    </row>
    <row ht="15" outlineLevel="0" r="21">
      <c r="A21" s="248" t="s"/>
      <c r="B21" s="229" t="s"/>
      <c r="C21" s="227" t="s"/>
      <c r="D21" s="219" t="n"/>
      <c r="E21" s="352" t="n"/>
      <c r="F21" s="331" t="n"/>
      <c r="G21" s="331" t="n"/>
      <c r="H21" s="336" t="n"/>
      <c r="I21" s="336" t="n"/>
    </row>
    <row customHeight="true" ht="15.75" outlineLevel="0" r="22">
      <c r="A22" s="231" t="s">
        <v>285</v>
      </c>
      <c r="B22" s="232" t="s"/>
      <c r="C22" s="232" t="s"/>
      <c r="D22" s="232" t="s"/>
      <c r="E22" s="232" t="s"/>
      <c r="F22" s="232" t="s"/>
      <c r="G22" s="232" t="s"/>
      <c r="H22" s="232" t="s"/>
      <c r="I22" s="233" t="s"/>
    </row>
    <row ht="15" outlineLevel="0" r="23">
      <c r="A23" s="234" t="n"/>
      <c r="B23" s="219" t="s">
        <v>286</v>
      </c>
      <c r="C23" s="217" t="s">
        <v>287</v>
      </c>
      <c r="D23" s="219" t="n">
        <v>5</v>
      </c>
      <c r="E23" s="352" t="s">
        <v>44</v>
      </c>
      <c r="F23" s="331" t="s">
        <v>31</v>
      </c>
      <c r="G23" s="331" t="n">
        <v>39.567528</v>
      </c>
      <c r="H23" s="336" t="n">
        <f aca="false" ca="false" dt2D="false" dtr="false" t="normal">G23*скидка_10</f>
        <v>3956.7527999999998</v>
      </c>
      <c r="I23" s="336" t="n">
        <f aca="false" ca="false" dt2D="false" dtr="false" t="normal">H23-H23*скикда_10</f>
        <v>3956.7527999999998</v>
      </c>
    </row>
    <row ht="15" outlineLevel="0" r="24">
      <c r="A24" s="246" t="s"/>
      <c r="B24" s="224" t="s"/>
      <c r="C24" s="222" t="s"/>
      <c r="D24" s="229" t="s"/>
      <c r="E24" s="352" t="s">
        <v>271</v>
      </c>
      <c r="F24" s="331" t="s">
        <v>272</v>
      </c>
      <c r="G24" s="331" t="n">
        <v>45.657612</v>
      </c>
      <c r="H24" s="336" t="n">
        <f aca="false" ca="false" dt2D="false" dtr="false" t="normal">G24*скидка_10</f>
        <v>4565.761200000001</v>
      </c>
      <c r="I24" s="336" t="n">
        <f aca="false" ca="false" dt2D="false" dtr="false" t="normal">H24-H24*скикда_10</f>
        <v>4565.761200000001</v>
      </c>
    </row>
    <row ht="15" outlineLevel="0" r="25">
      <c r="A25" s="246" t="s"/>
      <c r="B25" s="224" t="s"/>
      <c r="C25" s="222" t="s"/>
      <c r="D25" s="219" t="n">
        <v>2.5</v>
      </c>
      <c r="E25" s="352" t="s">
        <v>44</v>
      </c>
      <c r="F25" s="331" t="s">
        <v>31</v>
      </c>
      <c r="G25" s="331" t="n">
        <f aca="false" ca="false" dt2D="false" dtr="false" t="normal">G23/2.5</f>
        <v>15.827011199999998</v>
      </c>
      <c r="H25" s="336" t="n">
        <f aca="false" ca="false" dt2D="false" dtr="false" t="normal">G25*скидка_10</f>
        <v>1582.7011199999997</v>
      </c>
      <c r="I25" s="336" t="n">
        <f aca="false" ca="false" dt2D="false" dtr="false" t="normal">H25-H25*'Ваша скидка'!D14</f>
        <v>1582.7011199999997</v>
      </c>
    </row>
    <row ht="15" outlineLevel="0" r="26">
      <c r="A26" s="246" t="s"/>
      <c r="B26" s="224" t="s"/>
      <c r="C26" s="222" t="s"/>
      <c r="D26" s="229" t="s"/>
      <c r="E26" s="352" t="s">
        <v>271</v>
      </c>
      <c r="F26" s="331" t="s">
        <v>272</v>
      </c>
      <c r="G26" s="331" t="n">
        <f aca="false" ca="false" dt2D="false" dtr="false" t="normal">G24/2.5</f>
        <v>18.263044800000003</v>
      </c>
      <c r="H26" s="336" t="n">
        <f aca="false" ca="false" dt2D="false" dtr="false" t="normal">G26*скидка_10</f>
        <v>1826.3044800000002</v>
      </c>
      <c r="I26" s="336" t="n">
        <f aca="false" ca="false" dt2D="false" dtr="false" t="normal">H26-H26*'Ваша скидка'!D14</f>
        <v>1826.3044800000002</v>
      </c>
    </row>
    <row ht="15" outlineLevel="0" r="27">
      <c r="A27" s="246" t="s"/>
      <c r="B27" s="224" t="s"/>
      <c r="C27" s="222" t="s"/>
      <c r="D27" s="219" t="n"/>
      <c r="E27" s="352" t="n"/>
      <c r="F27" s="331" t="n"/>
      <c r="G27" s="331" t="n"/>
      <c r="H27" s="336" t="n"/>
      <c r="I27" s="336" t="n"/>
    </row>
    <row ht="15" outlineLevel="0" r="28">
      <c r="A28" s="246" t="s"/>
      <c r="B28" s="224" t="s"/>
      <c r="C28" s="222" t="s"/>
      <c r="D28" s="219" t="n"/>
      <c r="E28" s="352" t="n"/>
      <c r="F28" s="331" t="n"/>
      <c r="G28" s="331" t="n"/>
      <c r="H28" s="336" t="n"/>
      <c r="I28" s="336" t="n"/>
    </row>
    <row ht="15" outlineLevel="0" r="29">
      <c r="A29" s="248" t="s"/>
      <c r="B29" s="229" t="s"/>
      <c r="C29" s="227" t="s"/>
      <c r="D29" s="219" t="n"/>
      <c r="E29" s="352" t="n"/>
      <c r="F29" s="331" t="n"/>
      <c r="G29" s="331" t="n"/>
      <c r="H29" s="336" t="n"/>
      <c r="I29" s="336" t="n"/>
    </row>
    <row customHeight="true" ht="15.75" outlineLevel="0" r="30">
      <c r="A30" s="231" t="s">
        <v>285</v>
      </c>
      <c r="B30" s="232" t="s"/>
      <c r="C30" s="232" t="s"/>
      <c r="D30" s="232" t="s"/>
      <c r="E30" s="232" t="s"/>
      <c r="F30" s="232" t="s"/>
      <c r="G30" s="232" t="s"/>
      <c r="H30" s="232" t="s"/>
      <c r="I30" s="233" t="s"/>
    </row>
    <row ht="21" outlineLevel="0" r="31">
      <c r="A31" s="353" t="s">
        <v>13</v>
      </c>
      <c r="B31" s="354" t="s"/>
      <c r="C31" s="354" t="s"/>
      <c r="D31" s="354" t="s"/>
      <c r="E31" s="354" t="s"/>
      <c r="F31" s="354" t="s"/>
      <c r="G31" s="354" t="s"/>
      <c r="H31" s="354" t="s"/>
      <c r="I31" s="355" t="s"/>
    </row>
    <row ht="15" outlineLevel="0" r="32">
      <c r="A32" s="215" t="n"/>
      <c r="B32" s="234" t="n"/>
      <c r="C32" s="217" t="s">
        <v>288</v>
      </c>
      <c r="D32" s="219" t="s">
        <v>275</v>
      </c>
      <c r="E32" s="216" t="s">
        <v>8</v>
      </c>
      <c r="F32" s="317" t="s"/>
      <c r="G32" s="216" t="n">
        <v>51.250815</v>
      </c>
      <c r="H32" s="220" t="n">
        <f aca="false" ca="false" dt2D="false" dtr="false" t="normal">G32*скидка_10</f>
        <v>5125.081499999999</v>
      </c>
      <c r="I32" s="220" t="n">
        <f aca="false" ca="false" dt2D="false" dtr="false" t="normal">H32-H32*скикда_10</f>
        <v>5125.081499999999</v>
      </c>
    </row>
    <row ht="15" outlineLevel="0" r="33">
      <c r="A33" s="215" t="n"/>
      <c r="B33" s="246" t="s"/>
      <c r="C33" s="222" t="s"/>
      <c r="D33" s="224" t="s"/>
      <c r="E33" s="318" t="s"/>
      <c r="F33" s="319" t="s"/>
      <c r="G33" s="221" t="s"/>
      <c r="H33" s="225" t="s"/>
      <c r="I33" s="225" t="s"/>
    </row>
    <row ht="15" outlineLevel="0" r="34">
      <c r="A34" s="215" t="n"/>
      <c r="B34" s="246" t="s"/>
      <c r="C34" s="222" t="s"/>
      <c r="D34" s="224" t="s"/>
      <c r="E34" s="318" t="s"/>
      <c r="F34" s="319" t="s"/>
      <c r="G34" s="221" t="s"/>
      <c r="H34" s="225" t="s"/>
      <c r="I34" s="225" t="s"/>
    </row>
    <row ht="15" outlineLevel="0" r="35">
      <c r="A35" s="215" t="n"/>
      <c r="B35" s="246" t="s"/>
      <c r="C35" s="222" t="s"/>
      <c r="D35" s="224" t="s"/>
      <c r="E35" s="318" t="s"/>
      <c r="F35" s="319" t="s"/>
      <c r="G35" s="221" t="s"/>
      <c r="H35" s="225" t="s"/>
      <c r="I35" s="225" t="s"/>
    </row>
    <row ht="15" outlineLevel="0" r="36">
      <c r="A36" s="215" t="n"/>
      <c r="B36" s="246" t="s"/>
      <c r="C36" s="222" t="s"/>
      <c r="D36" s="224" t="s"/>
      <c r="E36" s="318" t="s"/>
      <c r="F36" s="319" t="s"/>
      <c r="G36" s="221" t="s"/>
      <c r="H36" s="225" t="s"/>
      <c r="I36" s="225" t="s"/>
    </row>
    <row ht="15" outlineLevel="0" r="37">
      <c r="A37" s="215" t="n"/>
      <c r="B37" s="246" t="s"/>
      <c r="C37" s="222" t="s"/>
      <c r="D37" s="224" t="s"/>
      <c r="E37" s="318" t="s"/>
      <c r="F37" s="319" t="s"/>
      <c r="G37" s="221" t="s"/>
      <c r="H37" s="225" t="s"/>
      <c r="I37" s="225" t="s"/>
    </row>
    <row ht="15" outlineLevel="0" r="38">
      <c r="A38" s="215" t="n"/>
      <c r="B38" s="248" t="s"/>
      <c r="C38" s="227" t="s"/>
      <c r="D38" s="229" t="s"/>
      <c r="E38" s="320" t="s"/>
      <c r="F38" s="321" t="s"/>
      <c r="G38" s="226" t="s"/>
      <c r="H38" s="230" t="s"/>
      <c r="I38" s="230" t="s"/>
    </row>
  </sheetData>
  <mergeCells count="34">
    <mergeCell ref="A1:C2"/>
    <mergeCell ref="A4:I4"/>
    <mergeCell ref="E3:F3"/>
    <mergeCell ref="C5:C11"/>
    <mergeCell ref="B5:B11"/>
    <mergeCell ref="I5:I11"/>
    <mergeCell ref="H5:H11"/>
    <mergeCell ref="D5:D11"/>
    <mergeCell ref="E5:F11"/>
    <mergeCell ref="G5:G11"/>
    <mergeCell ref="E13:F13"/>
    <mergeCell ref="A14:I14"/>
    <mergeCell ref="A12:I12"/>
    <mergeCell ref="I32:I38"/>
    <mergeCell ref="H32:H38"/>
    <mergeCell ref="G32:G38"/>
    <mergeCell ref="E32:F38"/>
    <mergeCell ref="A31:I31"/>
    <mergeCell ref="A30:I30"/>
    <mergeCell ref="D32:D38"/>
    <mergeCell ref="B32:B38"/>
    <mergeCell ref="C32:C38"/>
    <mergeCell ref="A22:I22"/>
    <mergeCell ref="B15:B21"/>
    <mergeCell ref="C15:C21"/>
    <mergeCell ref="A23:A29"/>
    <mergeCell ref="B23:B29"/>
    <mergeCell ref="C23:C29"/>
    <mergeCell ref="D23:D24"/>
    <mergeCell ref="D25:D26"/>
    <mergeCell ref="A15:A21"/>
    <mergeCell ref="D17:D18"/>
    <mergeCell ref="D15:D16"/>
    <mergeCell ref="A13:B13"/>
  </mergeCells>
  <hyperlinks>
    <hyperlink display="https://modusline.ru/catalog/raskladnaya-sistema-modus" r:id="rId1" ref="A31"/>
    <hyperlink display="https://modusline.ru/catalog/skladnaya-sdvizhnaya-sistema-modus-t902" r:id="rId2" ref="A4"/>
  </hyperlinks>
  <pageMargins bottom="0.75" footer="0.300000011920929" header="0.300000011920929" left="0.700000047683716" right="0.700000047683716" top="0.75"/>
  <drawing r:id="rId3"/>
</worksheet>
</file>

<file path=xl/worksheets/sheet11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I75"/>
  <sheetViews>
    <sheetView showZeros="true" workbookViewId="0">
      <pane activePane="bottomLeft" state="frozen" topLeftCell="A4" xSplit="0" ySplit="3"/>
    </sheetView>
  </sheetViews>
  <sheetFormatPr baseColWidth="8" customHeight="false" defaultColWidth="9.14062530925693" defaultRowHeight="15.75" zeroHeight="false"/>
  <cols>
    <col customWidth="true" max="1" min="1" outlineLevel="0" width="20.2851566656466"/>
    <col customWidth="true" max="3" min="3" outlineLevel="0" style="15" width="26.4257821440697"/>
    <col customWidth="true" max="4" min="4" outlineLevel="0" style="356" width="10.0000003383324"/>
    <col bestFit="true" customWidth="true" max="5" min="5" outlineLevel="0" style="250" width="9.14062530925693"/>
    <col customWidth="true" max="6" min="6" outlineLevel="0" style="250" width="6.42578146740498"/>
    <col customWidth="true" hidden="true" max="7" min="7" outlineLevel="0" width="6.42578146740498"/>
    <col customWidth="true" hidden="true" max="8" min="8" outlineLevel="0" style="131" width="9.14062530925693"/>
    <col bestFit="true" customWidth="true" max="9" min="9" outlineLevel="0" style="131" width="10.8554689819427"/>
  </cols>
  <sheetData>
    <row customHeight="true" ht="32.25" outlineLevel="0" r="1">
      <c r="A1" s="21" t="n"/>
      <c r="B1" s="21" t="s"/>
      <c r="C1" s="21" t="s"/>
      <c r="D1" s="357" t="s">
        <v>2</v>
      </c>
      <c r="E1" s="358" t="n">
        <f aca="false" ca="false" dt2D="false" dtr="false" t="normal">'Ваша скидка'!C16</f>
        <v>0</v>
      </c>
      <c r="F1" s="359" t="n"/>
      <c r="G1" s="338" t="n"/>
    </row>
    <row customHeight="true" ht="28.5" outlineLevel="0" r="2">
      <c r="A2" s="21" t="s"/>
      <c r="B2" s="21" t="s"/>
      <c r="C2" s="21" t="s"/>
      <c r="D2" s="357" t="s">
        <v>21</v>
      </c>
      <c r="E2" s="360" t="n">
        <f aca="false" ca="false" dt2D="false" dtr="false" t="normal">'Ваша скидка'!H2</f>
        <v>100</v>
      </c>
      <c r="F2" s="359" t="n"/>
      <c r="G2" s="338" t="n"/>
    </row>
    <row outlineLevel="0" r="3">
      <c r="A3" s="34" t="n"/>
      <c r="B3" s="34" t="n"/>
      <c r="C3" s="200" t="n"/>
      <c r="D3" s="201" t="s">
        <v>23</v>
      </c>
      <c r="E3" s="202" t="s">
        <v>22</v>
      </c>
      <c r="F3" s="291" t="s"/>
      <c r="G3" s="253" t="s">
        <v>24</v>
      </c>
      <c r="H3" s="154" t="s">
        <v>25</v>
      </c>
      <c r="I3" s="154" t="s">
        <v>26</v>
      </c>
    </row>
    <row ht="21" outlineLevel="0" r="4">
      <c r="A4" s="31" t="s">
        <v>289</v>
      </c>
      <c r="B4" s="32" t="s"/>
      <c r="C4" s="32" t="s"/>
      <c r="D4" s="32" t="s"/>
      <c r="E4" s="32" t="s"/>
      <c r="F4" s="32" t="s"/>
      <c r="G4" s="32" t="s"/>
      <c r="H4" s="32" t="s"/>
      <c r="I4" s="33" t="s"/>
    </row>
    <row ht="15" outlineLevel="0" r="5">
      <c r="A5" s="34" t="n"/>
      <c r="B5" s="25" t="s">
        <v>290</v>
      </c>
      <c r="C5" s="36" t="s">
        <v>291</v>
      </c>
      <c r="D5" s="361" t="n">
        <v>5</v>
      </c>
      <c r="E5" s="25" t="s">
        <v>271</v>
      </c>
      <c r="F5" s="25" t="s">
        <v>272</v>
      </c>
      <c r="G5" s="25" t="n">
        <v>30.03</v>
      </c>
      <c r="H5" s="362" t="n">
        <f aca="false" ca="false" dt2D="false" dtr="false" t="normal">G5*курс_11</f>
        <v>3003</v>
      </c>
      <c r="I5" s="39" t="n">
        <f aca="false" ca="false" dt2D="false" dtr="false" t="normal">H5-H5*скидка_11</f>
        <v>3003</v>
      </c>
    </row>
    <row ht="15" outlineLevel="0" r="6">
      <c r="A6" s="34" t="n"/>
      <c r="B6" s="43" t="s"/>
      <c r="C6" s="42" t="s"/>
      <c r="D6" s="361" t="n">
        <v>3</v>
      </c>
      <c r="E6" s="46" t="s"/>
      <c r="F6" s="46" t="s"/>
      <c r="G6" s="25" t="n">
        <v>18.018</v>
      </c>
      <c r="H6" s="362" t="n">
        <f aca="false" ca="false" dt2D="false" dtr="false" t="normal">G6*курс_11</f>
        <v>1801.8000000000002</v>
      </c>
      <c r="I6" s="39" t="n">
        <f aca="false" ca="false" dt2D="false" dtr="false" t="normal">H6-H6*скидка_11</f>
        <v>1801.8000000000002</v>
      </c>
    </row>
    <row ht="15" outlineLevel="0" r="7">
      <c r="A7" s="34" t="n"/>
      <c r="B7" s="43" t="s"/>
      <c r="C7" s="42" t="s"/>
      <c r="D7" s="361" t="n">
        <v>5</v>
      </c>
      <c r="E7" s="25" t="s">
        <v>112</v>
      </c>
      <c r="F7" s="25" t="s">
        <v>113</v>
      </c>
      <c r="G7" s="25" t="n">
        <v>36.036</v>
      </c>
      <c r="H7" s="362" t="n">
        <f aca="false" ca="false" dt2D="false" dtr="false" t="normal">G7*курс_11</f>
        <v>3603.6000000000004</v>
      </c>
      <c r="I7" s="39" t="n">
        <f aca="false" ca="false" dt2D="false" dtr="false" t="normal">H7-H7*скидка_11</f>
        <v>3603.6000000000004</v>
      </c>
    </row>
    <row ht="15" outlineLevel="0" r="8">
      <c r="A8" s="34" t="n"/>
      <c r="B8" s="43" t="s"/>
      <c r="C8" s="42" t="s"/>
      <c r="D8" s="361" t="n"/>
      <c r="E8" s="25" t="n"/>
      <c r="F8" s="25" t="n"/>
      <c r="G8" s="25" t="n"/>
      <c r="H8" s="362" t="n"/>
      <c r="I8" s="39" t="n"/>
    </row>
    <row ht="15" outlineLevel="0" r="9">
      <c r="A9" s="34" t="n"/>
      <c r="B9" s="43" t="s"/>
      <c r="C9" s="42" t="s"/>
      <c r="D9" s="361" t="n"/>
      <c r="E9" s="25" t="n"/>
      <c r="F9" s="25" t="n"/>
      <c r="G9" s="25" t="n"/>
      <c r="H9" s="362" t="n"/>
      <c r="I9" s="39" t="n"/>
    </row>
    <row ht="15" outlineLevel="0" r="10">
      <c r="A10" s="34" t="n"/>
      <c r="B10" s="43" t="s"/>
      <c r="C10" s="42" t="s"/>
      <c r="D10" s="361" t="n"/>
      <c r="E10" s="25" t="n"/>
      <c r="F10" s="25" t="n"/>
      <c r="G10" s="25" t="n"/>
      <c r="H10" s="362" t="n"/>
      <c r="I10" s="39" t="n"/>
    </row>
    <row ht="15" outlineLevel="0" r="11">
      <c r="A11" s="34" t="n"/>
      <c r="B11" s="46" t="s"/>
      <c r="C11" s="45" t="s"/>
      <c r="D11" s="361" t="n"/>
      <c r="E11" s="25" t="n"/>
      <c r="F11" s="25" t="n"/>
      <c r="G11" s="25" t="n"/>
      <c r="H11" s="362" t="n"/>
      <c r="I11" s="39" t="n"/>
    </row>
    <row customHeight="true" ht="15.75" outlineLevel="0" r="12">
      <c r="A12" s="47" t="n"/>
      <c r="B12" s="48" t="s"/>
      <c r="C12" s="48" t="s"/>
      <c r="D12" s="48" t="s"/>
      <c r="E12" s="48" t="s"/>
      <c r="F12" s="48" t="s"/>
      <c r="G12" s="48" t="s"/>
      <c r="H12" s="48" t="s"/>
      <c r="I12" s="49" t="s"/>
    </row>
    <row ht="15" outlineLevel="0" r="13">
      <c r="A13" s="50" t="n"/>
      <c r="B13" s="162" t="s">
        <v>292</v>
      </c>
      <c r="C13" s="36" t="s">
        <v>293</v>
      </c>
      <c r="D13" s="361" t="n">
        <v>5</v>
      </c>
      <c r="E13" s="25" t="s">
        <v>271</v>
      </c>
      <c r="F13" s="25" t="s">
        <v>272</v>
      </c>
      <c r="G13" s="25" t="n">
        <v>31.95192</v>
      </c>
      <c r="H13" s="362" t="n">
        <f aca="false" ca="false" dt2D="false" dtr="false" t="normal">G13*курс_11</f>
        <v>3195.1919999999996</v>
      </c>
      <c r="I13" s="39" t="n">
        <f aca="false" ca="false" dt2D="false" dtr="false" t="normal">H13-H13*скидка_11</f>
        <v>3195.1919999999996</v>
      </c>
    </row>
    <row ht="15" outlineLevel="0" r="14">
      <c r="A14" s="51" t="s"/>
      <c r="B14" s="164" t="s"/>
      <c r="C14" s="42" t="s"/>
      <c r="D14" s="361" t="n">
        <v>3</v>
      </c>
      <c r="E14" s="46" t="s"/>
      <c r="F14" s="46" t="s"/>
      <c r="G14" s="25" t="n">
        <v>19.2192</v>
      </c>
      <c r="H14" s="362" t="n">
        <f aca="false" ca="false" dt2D="false" dtr="false" t="normal">G14*курс_11</f>
        <v>1921.92</v>
      </c>
      <c r="I14" s="39" t="n">
        <f aca="false" ca="false" dt2D="false" dtr="false" t="normal">H14-H14*скидка_11</f>
        <v>1921.92</v>
      </c>
    </row>
    <row ht="15" outlineLevel="0" r="15">
      <c r="A15" s="51" t="s"/>
      <c r="B15" s="164" t="s"/>
      <c r="C15" s="42" t="s"/>
      <c r="D15" s="361" t="n">
        <v>5</v>
      </c>
      <c r="E15" s="25" t="s">
        <v>112</v>
      </c>
      <c r="F15" s="25" t="s">
        <v>113</v>
      </c>
      <c r="G15" s="25" t="n">
        <v>38.342304</v>
      </c>
      <c r="H15" s="362" t="n">
        <f aca="false" ca="false" dt2D="false" dtr="false" t="normal">G15*курс_11</f>
        <v>3834.2304</v>
      </c>
      <c r="I15" s="39" t="n">
        <f aca="false" ca="false" dt2D="false" dtr="false" t="normal">H15-H15*скидка_11</f>
        <v>3834.2304</v>
      </c>
    </row>
    <row ht="15" outlineLevel="0" r="16">
      <c r="A16" s="51" t="s"/>
      <c r="B16" s="164" t="s"/>
      <c r="C16" s="42" t="s"/>
      <c r="D16" s="361" t="n"/>
      <c r="E16" s="25" t="n"/>
      <c r="F16" s="25" t="n"/>
      <c r="G16" s="25" t="n"/>
      <c r="H16" s="362" t="n"/>
      <c r="I16" s="39" t="n"/>
    </row>
    <row ht="15" outlineLevel="0" r="17">
      <c r="A17" s="51" t="s"/>
      <c r="B17" s="164" t="s"/>
      <c r="C17" s="42" t="s"/>
      <c r="D17" s="361" t="n"/>
      <c r="E17" s="25" t="n"/>
      <c r="F17" s="25" t="n"/>
      <c r="G17" s="25" t="n"/>
      <c r="H17" s="362" t="n"/>
      <c r="I17" s="39" t="n"/>
    </row>
    <row ht="15" outlineLevel="0" r="18">
      <c r="A18" s="51" t="s"/>
      <c r="B18" s="164" t="s"/>
      <c r="C18" s="42" t="s"/>
      <c r="D18" s="361" t="n"/>
      <c r="E18" s="25" t="n"/>
      <c r="F18" s="25" t="n"/>
      <c r="G18" s="25" t="n"/>
      <c r="H18" s="362" t="n"/>
      <c r="I18" s="39" t="n"/>
    </row>
    <row ht="15" outlineLevel="0" r="19">
      <c r="A19" s="55" t="s"/>
      <c r="B19" s="166" t="s"/>
      <c r="C19" s="45" t="s"/>
      <c r="D19" s="361" t="n"/>
      <c r="E19" s="25" t="n"/>
      <c r="F19" s="25" t="n"/>
      <c r="G19" s="25" t="n"/>
      <c r="H19" s="362" t="n"/>
      <c r="I19" s="39" t="n"/>
    </row>
    <row customHeight="true" ht="15.75" outlineLevel="0" r="20">
      <c r="A20" s="47" t="n"/>
      <c r="B20" s="48" t="s"/>
      <c r="C20" s="48" t="s"/>
      <c r="D20" s="48" t="s"/>
      <c r="E20" s="48" t="s"/>
      <c r="F20" s="48" t="s"/>
      <c r="G20" s="48" t="s"/>
      <c r="H20" s="48" t="s"/>
      <c r="I20" s="49" t="s"/>
    </row>
    <row ht="15" outlineLevel="0" r="21">
      <c r="A21" s="50" t="n"/>
      <c r="B21" s="162" t="s">
        <v>294</v>
      </c>
      <c r="C21" s="36" t="s">
        <v>295</v>
      </c>
      <c r="D21" s="361" t="s">
        <v>8</v>
      </c>
      <c r="E21" s="25" t="s">
        <v>271</v>
      </c>
      <c r="F21" s="25" t="s">
        <v>272</v>
      </c>
      <c r="G21" s="25" t="n">
        <v>4.62</v>
      </c>
      <c r="H21" s="39" t="n">
        <f aca="false" ca="false" dt2D="false" dtr="false" t="normal">G21*курс_11</f>
        <v>462</v>
      </c>
      <c r="I21" s="39" t="n">
        <f aca="false" ca="false" dt2D="false" dtr="false" t="normal">H21-H21*скидка_11</f>
        <v>462</v>
      </c>
    </row>
    <row ht="15" outlineLevel="0" r="22">
      <c r="A22" s="51" t="s"/>
      <c r="B22" s="164" t="s"/>
      <c r="C22" s="42" t="s"/>
      <c r="D22" s="363" t="s"/>
      <c r="E22" s="25" t="s">
        <v>112</v>
      </c>
      <c r="F22" s="25" t="s">
        <v>113</v>
      </c>
      <c r="G22" s="43" t="s"/>
      <c r="H22" s="99" t="s"/>
      <c r="I22" s="99" t="s"/>
    </row>
    <row ht="15" outlineLevel="0" r="23">
      <c r="A23" s="51" t="s"/>
      <c r="B23" s="164" t="s"/>
      <c r="C23" s="42" t="s"/>
      <c r="D23" s="363" t="s"/>
      <c r="E23" s="25" t="n"/>
      <c r="F23" s="25" t="n"/>
      <c r="G23" s="43" t="s"/>
      <c r="H23" s="99" t="s"/>
      <c r="I23" s="99" t="s"/>
    </row>
    <row ht="15" outlineLevel="0" r="24">
      <c r="A24" s="51" t="s"/>
      <c r="B24" s="164" t="s"/>
      <c r="C24" s="42" t="s"/>
      <c r="D24" s="363" t="s"/>
      <c r="E24" s="25" t="n"/>
      <c r="F24" s="25" t="n"/>
      <c r="G24" s="43" t="s"/>
      <c r="H24" s="99" t="s"/>
      <c r="I24" s="99" t="s"/>
    </row>
    <row ht="15" outlineLevel="0" r="25">
      <c r="A25" s="51" t="s"/>
      <c r="B25" s="164" t="s"/>
      <c r="C25" s="42" t="s"/>
      <c r="D25" s="363" t="s"/>
      <c r="E25" s="25" t="n"/>
      <c r="F25" s="25" t="n"/>
      <c r="G25" s="43" t="s"/>
      <c r="H25" s="99" t="s"/>
      <c r="I25" s="99" t="s"/>
    </row>
    <row ht="15" outlineLevel="0" r="26">
      <c r="A26" s="51" t="s"/>
      <c r="B26" s="164" t="s"/>
      <c r="C26" s="42" t="s"/>
      <c r="D26" s="363" t="s"/>
      <c r="E26" s="25" t="n"/>
      <c r="F26" s="25" t="n"/>
      <c r="G26" s="43" t="s"/>
      <c r="H26" s="99" t="s"/>
      <c r="I26" s="99" t="s"/>
    </row>
    <row ht="15" outlineLevel="0" r="27">
      <c r="A27" s="55" t="s"/>
      <c r="B27" s="166" t="s"/>
      <c r="C27" s="45" t="s"/>
      <c r="D27" s="364" t="s"/>
      <c r="E27" s="25" t="n"/>
      <c r="F27" s="25" t="n"/>
      <c r="G27" s="46" t="s"/>
      <c r="H27" s="102" t="s"/>
      <c r="I27" s="102" t="s"/>
    </row>
    <row customHeight="true" ht="15.75" outlineLevel="0" r="28">
      <c r="A28" s="47" t="n"/>
      <c r="B28" s="48" t="s"/>
      <c r="C28" s="48" t="s"/>
      <c r="D28" s="48" t="s"/>
      <c r="E28" s="48" t="s"/>
      <c r="F28" s="48" t="s"/>
      <c r="G28" s="48" t="s"/>
      <c r="H28" s="48" t="s"/>
      <c r="I28" s="49" t="s"/>
    </row>
    <row ht="15" outlineLevel="0" r="29">
      <c r="A29" s="34" t="n"/>
      <c r="B29" s="162" t="s">
        <v>296</v>
      </c>
      <c r="C29" s="36" t="s">
        <v>297</v>
      </c>
      <c r="D29" s="203" t="s">
        <v>8</v>
      </c>
      <c r="E29" s="25" t="s">
        <v>271</v>
      </c>
      <c r="F29" s="25" t="s">
        <v>272</v>
      </c>
      <c r="G29" s="25" t="n">
        <v>4.851</v>
      </c>
      <c r="H29" s="39" t="n">
        <f aca="false" ca="false" dt2D="false" dtr="false" t="normal">G29*курс_11</f>
        <v>485.1</v>
      </c>
      <c r="I29" s="39" t="n">
        <f aca="false" ca="false" dt2D="false" dtr="false" t="normal">H29-H29*скидка_11</f>
        <v>485.1</v>
      </c>
    </row>
    <row ht="15" outlineLevel="0" r="30">
      <c r="A30" s="34" t="n"/>
      <c r="B30" s="164" t="s"/>
      <c r="C30" s="42" t="s"/>
      <c r="D30" s="204" t="s"/>
      <c r="E30" s="25" t="s">
        <v>112</v>
      </c>
      <c r="F30" s="25" t="s">
        <v>113</v>
      </c>
      <c r="G30" s="43" t="s"/>
      <c r="H30" s="99" t="s"/>
      <c r="I30" s="99" t="s"/>
    </row>
    <row ht="15" outlineLevel="0" r="31">
      <c r="A31" s="34" t="n"/>
      <c r="B31" s="164" t="s"/>
      <c r="C31" s="42" t="s"/>
      <c r="D31" s="204" t="s"/>
      <c r="E31" s="25" t="n"/>
      <c r="F31" s="25" t="n"/>
      <c r="G31" s="43" t="s"/>
      <c r="H31" s="99" t="s"/>
      <c r="I31" s="99" t="s"/>
    </row>
    <row ht="15" outlineLevel="0" r="32">
      <c r="A32" s="34" t="n"/>
      <c r="B32" s="164" t="s"/>
      <c r="C32" s="42" t="s"/>
      <c r="D32" s="204" t="s"/>
      <c r="E32" s="25" t="n"/>
      <c r="F32" s="25" t="n"/>
      <c r="G32" s="43" t="s"/>
      <c r="H32" s="99" t="s"/>
      <c r="I32" s="99" t="s"/>
    </row>
    <row ht="15" outlineLevel="0" r="33">
      <c r="A33" s="34" t="n"/>
      <c r="B33" s="164" t="s"/>
      <c r="C33" s="42" t="s"/>
      <c r="D33" s="204" t="s"/>
      <c r="E33" s="25" t="n"/>
      <c r="F33" s="25" t="n"/>
      <c r="G33" s="43" t="s"/>
      <c r="H33" s="99" t="s"/>
      <c r="I33" s="99" t="s"/>
    </row>
    <row ht="15" outlineLevel="0" r="34">
      <c r="A34" s="34" t="n"/>
      <c r="B34" s="164" t="s"/>
      <c r="C34" s="42" t="s"/>
      <c r="D34" s="204" t="s"/>
      <c r="E34" s="25" t="n"/>
      <c r="F34" s="25" t="n"/>
      <c r="G34" s="43" t="s"/>
      <c r="H34" s="99" t="s"/>
      <c r="I34" s="99" t="s"/>
    </row>
    <row ht="15" outlineLevel="0" r="35">
      <c r="A35" s="34" t="n"/>
      <c r="B35" s="166" t="s"/>
      <c r="C35" s="45" t="s"/>
      <c r="D35" s="206" t="s"/>
      <c r="E35" s="25" t="n"/>
      <c r="F35" s="25" t="n"/>
      <c r="G35" s="46" t="s"/>
      <c r="H35" s="102" t="s"/>
      <c r="I35" s="102" t="s"/>
    </row>
    <row customHeight="true" ht="15.75" outlineLevel="0" r="36">
      <c r="A36" s="47" t="n"/>
      <c r="B36" s="48" t="s"/>
      <c r="C36" s="48" t="s"/>
      <c r="D36" s="48" t="s"/>
      <c r="E36" s="48" t="s"/>
      <c r="F36" s="48" t="s"/>
      <c r="G36" s="48" t="s"/>
      <c r="H36" s="48" t="s"/>
      <c r="I36" s="49" t="s"/>
    </row>
    <row ht="15" outlineLevel="0" r="37">
      <c r="A37" s="34" t="n"/>
      <c r="B37" s="162" t="s">
        <v>298</v>
      </c>
      <c r="C37" s="36" t="s">
        <v>299</v>
      </c>
      <c r="D37" s="203" t="s">
        <v>8</v>
      </c>
      <c r="E37" s="25" t="s">
        <v>271</v>
      </c>
      <c r="F37" s="25" t="s">
        <v>272</v>
      </c>
      <c r="G37" s="25" t="n">
        <v>5.082</v>
      </c>
      <c r="H37" s="39" t="n">
        <f aca="false" ca="false" dt2D="false" dtr="false" t="normal">G37*курс_11</f>
        <v>508.2</v>
      </c>
      <c r="I37" s="39" t="n">
        <f aca="false" ca="false" dt2D="false" dtr="false" t="normal">H37-H37*скидка_11</f>
        <v>508.2</v>
      </c>
    </row>
    <row ht="15" outlineLevel="0" r="38">
      <c r="A38" s="34" t="n"/>
      <c r="B38" s="164" t="s"/>
      <c r="C38" s="42" t="s"/>
      <c r="D38" s="204" t="s"/>
      <c r="E38" s="25" t="s">
        <v>112</v>
      </c>
      <c r="F38" s="25" t="s">
        <v>113</v>
      </c>
      <c r="G38" s="43" t="s"/>
      <c r="H38" s="99" t="s"/>
      <c r="I38" s="99" t="s"/>
    </row>
    <row ht="15" outlineLevel="0" r="39">
      <c r="A39" s="34" t="n"/>
      <c r="B39" s="164" t="s"/>
      <c r="C39" s="42" t="s"/>
      <c r="D39" s="204" t="s"/>
      <c r="E39" s="25" t="n"/>
      <c r="F39" s="25" t="n"/>
      <c r="G39" s="43" t="s"/>
      <c r="H39" s="99" t="s"/>
      <c r="I39" s="99" t="s"/>
    </row>
    <row ht="15" outlineLevel="0" r="40">
      <c r="A40" s="34" t="n"/>
      <c r="B40" s="164" t="s"/>
      <c r="C40" s="42" t="s"/>
      <c r="D40" s="204" t="s"/>
      <c r="E40" s="25" t="n"/>
      <c r="F40" s="25" t="n"/>
      <c r="G40" s="43" t="s"/>
      <c r="H40" s="99" t="s"/>
      <c r="I40" s="99" t="s"/>
    </row>
    <row ht="15" outlineLevel="0" r="41">
      <c r="A41" s="34" t="n"/>
      <c r="B41" s="164" t="s"/>
      <c r="C41" s="42" t="s"/>
      <c r="D41" s="204" t="s"/>
      <c r="E41" s="25" t="n"/>
      <c r="F41" s="25" t="n"/>
      <c r="G41" s="43" t="s"/>
      <c r="H41" s="99" t="s"/>
      <c r="I41" s="99" t="s"/>
    </row>
    <row ht="15" outlineLevel="0" r="42">
      <c r="A42" s="34" t="n"/>
      <c r="B42" s="164" t="s"/>
      <c r="C42" s="42" t="s"/>
      <c r="D42" s="204" t="s"/>
      <c r="E42" s="25" t="n"/>
      <c r="F42" s="25" t="n"/>
      <c r="G42" s="43" t="s"/>
      <c r="H42" s="99" t="s"/>
      <c r="I42" s="99" t="s"/>
    </row>
    <row ht="15" outlineLevel="0" r="43">
      <c r="A43" s="34" t="n"/>
      <c r="B43" s="166" t="s"/>
      <c r="C43" s="45" t="s"/>
      <c r="D43" s="206" t="s"/>
      <c r="E43" s="25" t="n"/>
      <c r="F43" s="25" t="n"/>
      <c r="G43" s="46" t="s"/>
      <c r="H43" s="102" t="s"/>
      <c r="I43" s="102" t="s"/>
    </row>
    <row customHeight="true" ht="15.75" outlineLevel="0" r="44">
      <c r="A44" s="47" t="n"/>
      <c r="B44" s="48" t="s"/>
      <c r="C44" s="48" t="s"/>
      <c r="D44" s="48" t="s"/>
      <c r="E44" s="48" t="s"/>
      <c r="F44" s="48" t="s"/>
      <c r="G44" s="48" t="s"/>
      <c r="H44" s="48" t="s"/>
      <c r="I44" s="49" t="s"/>
    </row>
    <row ht="15" outlineLevel="0" r="45">
      <c r="A45" s="34" t="n"/>
      <c r="B45" s="162" t="s">
        <v>300</v>
      </c>
      <c r="C45" s="36" t="s">
        <v>301</v>
      </c>
      <c r="D45" s="203" t="s">
        <v>8</v>
      </c>
      <c r="E45" s="25" t="s">
        <v>271</v>
      </c>
      <c r="F45" s="25" t="s">
        <v>272</v>
      </c>
      <c r="G45" s="25" t="n">
        <v>5.775</v>
      </c>
      <c r="H45" s="39" t="n">
        <f aca="false" ca="false" dt2D="false" dtr="false" t="normal">G45*курс_11</f>
        <v>577.5</v>
      </c>
      <c r="I45" s="39" t="n">
        <f aca="false" ca="false" dt2D="false" dtr="false" t="normal">H45-H45*скидка_11</f>
        <v>577.5</v>
      </c>
    </row>
    <row ht="15" outlineLevel="0" r="46">
      <c r="A46" s="34" t="n"/>
      <c r="B46" s="164" t="s"/>
      <c r="C46" s="42" t="s"/>
      <c r="D46" s="204" t="s"/>
      <c r="E46" s="25" t="s">
        <v>112</v>
      </c>
      <c r="F46" s="25" t="s">
        <v>113</v>
      </c>
      <c r="G46" s="43" t="s"/>
      <c r="H46" s="99" t="s"/>
      <c r="I46" s="99" t="s"/>
    </row>
    <row ht="15" outlineLevel="0" r="47">
      <c r="A47" s="34" t="n"/>
      <c r="B47" s="164" t="s"/>
      <c r="C47" s="42" t="s"/>
      <c r="D47" s="204" t="s"/>
      <c r="E47" s="25" t="n"/>
      <c r="F47" s="25" t="n"/>
      <c r="G47" s="43" t="s"/>
      <c r="H47" s="99" t="s"/>
      <c r="I47" s="99" t="s"/>
    </row>
    <row ht="15" outlineLevel="0" r="48">
      <c r="A48" s="34" t="n"/>
      <c r="B48" s="164" t="s"/>
      <c r="C48" s="42" t="s"/>
      <c r="D48" s="204" t="s"/>
      <c r="E48" s="25" t="n"/>
      <c r="F48" s="25" t="n"/>
      <c r="G48" s="43" t="s"/>
      <c r="H48" s="99" t="s"/>
      <c r="I48" s="99" t="s"/>
    </row>
    <row ht="15" outlineLevel="0" r="49">
      <c r="A49" s="34" t="n"/>
      <c r="B49" s="164" t="s"/>
      <c r="C49" s="42" t="s"/>
      <c r="D49" s="204" t="s"/>
      <c r="E49" s="25" t="n"/>
      <c r="F49" s="25" t="n"/>
      <c r="G49" s="43" t="s"/>
      <c r="H49" s="99" t="s"/>
      <c r="I49" s="99" t="s"/>
    </row>
    <row ht="15" outlineLevel="0" r="50">
      <c r="A50" s="34" t="n"/>
      <c r="B50" s="164" t="s"/>
      <c r="C50" s="42" t="s"/>
      <c r="D50" s="204" t="s"/>
      <c r="E50" s="25" t="n"/>
      <c r="F50" s="25" t="n"/>
      <c r="G50" s="43" t="s"/>
      <c r="H50" s="99" t="s"/>
      <c r="I50" s="99" t="s"/>
    </row>
    <row ht="15" outlineLevel="0" r="51">
      <c r="A51" s="34" t="n"/>
      <c r="B51" s="166" t="s"/>
      <c r="C51" s="45" t="s"/>
      <c r="D51" s="206" t="s"/>
      <c r="E51" s="25" t="n"/>
      <c r="F51" s="25" t="n"/>
      <c r="G51" s="46" t="s"/>
      <c r="H51" s="102" t="s"/>
      <c r="I51" s="102" t="s"/>
    </row>
    <row customHeight="true" ht="15.75" outlineLevel="0" r="52">
      <c r="A52" s="47" t="n"/>
      <c r="B52" s="48" t="s"/>
      <c r="C52" s="48" t="s"/>
      <c r="D52" s="48" t="s"/>
      <c r="E52" s="48" t="s"/>
      <c r="F52" s="48" t="s"/>
      <c r="G52" s="48" t="s"/>
      <c r="H52" s="48" t="s"/>
      <c r="I52" s="49" t="s"/>
    </row>
    <row ht="15" outlineLevel="0" r="53">
      <c r="A53" s="34" t="n"/>
      <c r="B53" s="162" t="s">
        <v>8</v>
      </c>
      <c r="C53" s="36" t="s">
        <v>302</v>
      </c>
      <c r="D53" s="203" t="s">
        <v>303</v>
      </c>
      <c r="E53" s="25" t="s">
        <v>271</v>
      </c>
      <c r="F53" s="25" t="s">
        <v>272</v>
      </c>
      <c r="G53" s="25" t="n">
        <v>6.93</v>
      </c>
      <c r="H53" s="39" t="n">
        <f aca="false" ca="false" dt2D="false" dtr="false" t="normal">G53*курс_11</f>
        <v>693</v>
      </c>
      <c r="I53" s="39" t="n">
        <f aca="false" ca="false" dt2D="false" dtr="false" t="normal">H53-H53*скидка_11</f>
        <v>693</v>
      </c>
    </row>
    <row ht="15" outlineLevel="0" r="54">
      <c r="A54" s="34" t="n"/>
      <c r="B54" s="164" t="s"/>
      <c r="C54" s="42" t="s"/>
      <c r="D54" s="204" t="s"/>
      <c r="E54" s="43" t="s"/>
      <c r="F54" s="43" t="s"/>
      <c r="G54" s="43" t="s"/>
      <c r="H54" s="99" t="s"/>
      <c r="I54" s="99" t="s"/>
    </row>
    <row ht="15" outlineLevel="0" r="55">
      <c r="A55" s="34" t="n"/>
      <c r="B55" s="164" t="s"/>
      <c r="C55" s="42" t="s"/>
      <c r="D55" s="204" t="s"/>
      <c r="E55" s="43" t="s"/>
      <c r="F55" s="43" t="s"/>
      <c r="G55" s="43" t="s"/>
      <c r="H55" s="99" t="s"/>
      <c r="I55" s="99" t="s"/>
    </row>
    <row ht="15" outlineLevel="0" r="56">
      <c r="A56" s="34" t="n"/>
      <c r="B56" s="164" t="s"/>
      <c r="C56" s="42" t="s"/>
      <c r="D56" s="204" t="s"/>
      <c r="E56" s="43" t="s"/>
      <c r="F56" s="43" t="s"/>
      <c r="G56" s="43" t="s"/>
      <c r="H56" s="99" t="s"/>
      <c r="I56" s="99" t="s"/>
    </row>
    <row ht="15" outlineLevel="0" r="57">
      <c r="A57" s="34" t="n"/>
      <c r="B57" s="164" t="s"/>
      <c r="C57" s="42" t="s"/>
      <c r="D57" s="204" t="s"/>
      <c r="E57" s="43" t="s"/>
      <c r="F57" s="43" t="s"/>
      <c r="G57" s="43" t="s"/>
      <c r="H57" s="99" t="s"/>
      <c r="I57" s="99" t="s"/>
    </row>
    <row ht="15" outlineLevel="0" r="58">
      <c r="A58" s="34" t="n"/>
      <c r="B58" s="164" t="s"/>
      <c r="C58" s="42" t="s"/>
      <c r="D58" s="204" t="s"/>
      <c r="E58" s="43" t="s"/>
      <c r="F58" s="43" t="s"/>
      <c r="G58" s="43" t="s"/>
      <c r="H58" s="99" t="s"/>
      <c r="I58" s="99" t="s"/>
    </row>
    <row ht="15" outlineLevel="0" r="59">
      <c r="A59" s="34" t="n"/>
      <c r="B59" s="166" t="s"/>
      <c r="C59" s="45" t="s"/>
      <c r="D59" s="206" t="s"/>
      <c r="E59" s="46" t="s"/>
      <c r="F59" s="46" t="s"/>
      <c r="G59" s="46" t="s"/>
      <c r="H59" s="102" t="s"/>
      <c r="I59" s="102" t="s"/>
    </row>
    <row ht="15" outlineLevel="0" r="60">
      <c r="A60" s="47" t="n"/>
      <c r="B60" s="48" t="s"/>
      <c r="C60" s="48" t="s"/>
      <c r="D60" s="48" t="s"/>
      <c r="E60" s="48" t="s"/>
      <c r="F60" s="48" t="s"/>
      <c r="G60" s="48" t="s"/>
      <c r="H60" s="48" t="s"/>
      <c r="I60" s="49" t="s"/>
    </row>
    <row ht="15" outlineLevel="0" r="61">
      <c r="A61" s="50" t="n"/>
      <c r="B61" s="162" t="s">
        <v>8</v>
      </c>
      <c r="C61" s="36" t="s">
        <v>304</v>
      </c>
      <c r="D61" s="361" t="s">
        <v>8</v>
      </c>
      <c r="E61" s="25" t="s">
        <v>271</v>
      </c>
      <c r="F61" s="25" t="s">
        <v>272</v>
      </c>
      <c r="G61" s="25" t="n">
        <v>0.13</v>
      </c>
      <c r="H61" s="39" t="n">
        <f aca="false" ca="false" dt2D="false" dtr="false" t="normal">G61*курс_11</f>
        <v>13</v>
      </c>
      <c r="I61" s="39" t="n">
        <f aca="false" ca="false" dt2D="false" dtr="false" t="normal">H61-H61*скидка_11</f>
        <v>13</v>
      </c>
    </row>
    <row ht="15" outlineLevel="0" r="62">
      <c r="A62" s="51" t="s"/>
      <c r="B62" s="164" t="s"/>
      <c r="C62" s="42" t="s"/>
      <c r="D62" s="363" t="s"/>
      <c r="E62" s="43" t="s"/>
      <c r="F62" s="43" t="s"/>
      <c r="G62" s="43" t="s"/>
      <c r="H62" s="99" t="s"/>
      <c r="I62" s="99" t="s"/>
    </row>
    <row ht="15" outlineLevel="0" r="63">
      <c r="A63" s="51" t="s"/>
      <c r="B63" s="164" t="s"/>
      <c r="C63" s="42" t="s"/>
      <c r="D63" s="363" t="s"/>
      <c r="E63" s="43" t="s"/>
      <c r="F63" s="43" t="s"/>
      <c r="G63" s="43" t="s"/>
      <c r="H63" s="99" t="s"/>
      <c r="I63" s="99" t="s"/>
    </row>
    <row ht="15" outlineLevel="0" r="64">
      <c r="A64" s="51" t="s"/>
      <c r="B64" s="164" t="s"/>
      <c r="C64" s="42" t="s"/>
      <c r="D64" s="363" t="s"/>
      <c r="E64" s="43" t="s"/>
      <c r="F64" s="43" t="s"/>
      <c r="G64" s="43" t="s"/>
      <c r="H64" s="99" t="s"/>
      <c r="I64" s="99" t="s"/>
    </row>
    <row ht="15" outlineLevel="0" r="65">
      <c r="A65" s="51" t="s"/>
      <c r="B65" s="164" t="s"/>
      <c r="C65" s="42" t="s"/>
      <c r="D65" s="363" t="s"/>
      <c r="E65" s="43" t="s"/>
      <c r="F65" s="43" t="s"/>
      <c r="G65" s="43" t="s"/>
      <c r="H65" s="99" t="s"/>
      <c r="I65" s="99" t="s"/>
    </row>
    <row ht="15" outlineLevel="0" r="66">
      <c r="A66" s="51" t="s"/>
      <c r="B66" s="164" t="s"/>
      <c r="C66" s="42" t="s"/>
      <c r="D66" s="363" t="s"/>
      <c r="E66" s="43" t="s"/>
      <c r="F66" s="43" t="s"/>
      <c r="G66" s="43" t="s"/>
      <c r="H66" s="99" t="s"/>
      <c r="I66" s="99" t="s"/>
    </row>
    <row ht="15" outlineLevel="0" r="67">
      <c r="A67" s="55" t="s"/>
      <c r="B67" s="166" t="s"/>
      <c r="C67" s="45" t="s"/>
      <c r="D67" s="364" t="s"/>
      <c r="E67" s="46" t="s"/>
      <c r="F67" s="46" t="s"/>
      <c r="G67" s="46" t="s"/>
      <c r="H67" s="102" t="s"/>
      <c r="I67" s="102" t="s"/>
    </row>
    <row ht="15" outlineLevel="0" r="68">
      <c r="A68" s="47" t="n"/>
      <c r="B68" s="48" t="s"/>
      <c r="C68" s="48" t="s"/>
      <c r="D68" s="48" t="s"/>
      <c r="E68" s="48" t="s"/>
      <c r="F68" s="48" t="s"/>
      <c r="G68" s="48" t="s"/>
      <c r="H68" s="48" t="s"/>
      <c r="I68" s="49" t="s"/>
    </row>
    <row ht="15" outlineLevel="0" r="69">
      <c r="A69" s="50" t="n"/>
      <c r="B69" s="162" t="s">
        <v>8</v>
      </c>
      <c r="C69" s="36" t="s">
        <v>305</v>
      </c>
      <c r="D69" s="361" t="s">
        <v>8</v>
      </c>
      <c r="E69" s="25" t="s">
        <v>271</v>
      </c>
      <c r="F69" s="25" t="s">
        <v>272</v>
      </c>
      <c r="G69" s="25" t="n">
        <v>0.33</v>
      </c>
      <c r="H69" s="39" t="n">
        <f aca="false" ca="false" dt2D="false" dtr="false" t="normal">G69*курс_11</f>
        <v>33</v>
      </c>
      <c r="I69" s="39" t="n">
        <f aca="false" ca="false" dt2D="false" dtr="false" t="normal">H69-H69*скидка_11</f>
        <v>33</v>
      </c>
    </row>
    <row ht="15" outlineLevel="0" r="70">
      <c r="A70" s="51" t="s"/>
      <c r="B70" s="164" t="s"/>
      <c r="C70" s="42" t="s"/>
      <c r="D70" s="363" t="s"/>
      <c r="E70" s="43" t="s"/>
      <c r="F70" s="43" t="s"/>
      <c r="G70" s="43" t="s"/>
      <c r="H70" s="99" t="s"/>
      <c r="I70" s="99" t="s"/>
    </row>
    <row ht="15" outlineLevel="0" r="71">
      <c r="A71" s="51" t="s"/>
      <c r="B71" s="164" t="s"/>
      <c r="C71" s="42" t="s"/>
      <c r="D71" s="363" t="s"/>
      <c r="E71" s="43" t="s"/>
      <c r="F71" s="43" t="s"/>
      <c r="G71" s="43" t="s"/>
      <c r="H71" s="99" t="s"/>
      <c r="I71" s="99" t="s"/>
    </row>
    <row ht="15" outlineLevel="0" r="72">
      <c r="A72" s="51" t="s"/>
      <c r="B72" s="164" t="s"/>
      <c r="C72" s="42" t="s"/>
      <c r="D72" s="363" t="s"/>
      <c r="E72" s="43" t="s"/>
      <c r="F72" s="43" t="s"/>
      <c r="G72" s="43" t="s"/>
      <c r="H72" s="99" t="s"/>
      <c r="I72" s="99" t="s"/>
    </row>
    <row ht="15" outlineLevel="0" r="73">
      <c r="A73" s="51" t="s"/>
      <c r="B73" s="164" t="s"/>
      <c r="C73" s="42" t="s"/>
      <c r="D73" s="363" t="s"/>
      <c r="E73" s="43" t="s"/>
      <c r="F73" s="43" t="s"/>
      <c r="G73" s="43" t="s"/>
      <c r="H73" s="99" t="s"/>
      <c r="I73" s="99" t="s"/>
    </row>
    <row ht="15" outlineLevel="0" r="74">
      <c r="A74" s="51" t="s"/>
      <c r="B74" s="164" t="s"/>
      <c r="C74" s="42" t="s"/>
      <c r="D74" s="363" t="s"/>
      <c r="E74" s="43" t="s"/>
      <c r="F74" s="43" t="s"/>
      <c r="G74" s="43" t="s"/>
      <c r="H74" s="99" t="s"/>
      <c r="I74" s="99" t="s"/>
    </row>
    <row ht="15" outlineLevel="0" r="75">
      <c r="A75" s="55" t="s"/>
      <c r="B75" s="166" t="s"/>
      <c r="C75" s="45" t="s"/>
      <c r="D75" s="364" t="s"/>
      <c r="E75" s="46" t="s"/>
      <c r="F75" s="46" t="s"/>
      <c r="G75" s="46" t="s"/>
      <c r="H75" s="102" t="s"/>
      <c r="I75" s="102" t="s"/>
    </row>
  </sheetData>
  <mergeCells count="71">
    <mergeCell ref="I21:I27"/>
    <mergeCell ref="I29:I35"/>
    <mergeCell ref="H21:H27"/>
    <mergeCell ref="H29:H35"/>
    <mergeCell ref="I37:I43"/>
    <mergeCell ref="H37:H43"/>
    <mergeCell ref="G21:G27"/>
    <mergeCell ref="G29:G35"/>
    <mergeCell ref="G37:G43"/>
    <mergeCell ref="H45:H51"/>
    <mergeCell ref="I53:I59"/>
    <mergeCell ref="G45:G51"/>
    <mergeCell ref="H53:H59"/>
    <mergeCell ref="I45:I51"/>
    <mergeCell ref="G61:G67"/>
    <mergeCell ref="F61:F67"/>
    <mergeCell ref="E61:E67"/>
    <mergeCell ref="D61:D67"/>
    <mergeCell ref="C61:C67"/>
    <mergeCell ref="B61:B67"/>
    <mergeCell ref="A61:A67"/>
    <mergeCell ref="H61:H67"/>
    <mergeCell ref="I61:I67"/>
    <mergeCell ref="A60:I60"/>
    <mergeCell ref="C53:C59"/>
    <mergeCell ref="E53:E59"/>
    <mergeCell ref="B53:B59"/>
    <mergeCell ref="D53:D59"/>
    <mergeCell ref="A69:A75"/>
    <mergeCell ref="B69:B75"/>
    <mergeCell ref="C69:C75"/>
    <mergeCell ref="A68:I68"/>
    <mergeCell ref="D69:D75"/>
    <mergeCell ref="I69:I75"/>
    <mergeCell ref="E69:E75"/>
    <mergeCell ref="F69:F75"/>
    <mergeCell ref="H69:H75"/>
    <mergeCell ref="G69:G75"/>
    <mergeCell ref="A52:I52"/>
    <mergeCell ref="G53:G59"/>
    <mergeCell ref="F53:F59"/>
    <mergeCell ref="A44:I44"/>
    <mergeCell ref="A36:I36"/>
    <mergeCell ref="C45:C51"/>
    <mergeCell ref="B45:B51"/>
    <mergeCell ref="D45:D51"/>
    <mergeCell ref="D37:D43"/>
    <mergeCell ref="C37:C43"/>
    <mergeCell ref="B37:B43"/>
    <mergeCell ref="B29:B35"/>
    <mergeCell ref="C29:C35"/>
    <mergeCell ref="D29:D35"/>
    <mergeCell ref="D21:D27"/>
    <mergeCell ref="B21:B27"/>
    <mergeCell ref="C21:C27"/>
    <mergeCell ref="A21:A27"/>
    <mergeCell ref="A28:I28"/>
    <mergeCell ref="A20:I20"/>
    <mergeCell ref="A13:A19"/>
    <mergeCell ref="B13:B19"/>
    <mergeCell ref="C13:C19"/>
    <mergeCell ref="F13:F14"/>
    <mergeCell ref="A4:I4"/>
    <mergeCell ref="A1:C2"/>
    <mergeCell ref="A12:I12"/>
    <mergeCell ref="E13:E14"/>
    <mergeCell ref="F5:F6"/>
    <mergeCell ref="E5:E6"/>
    <mergeCell ref="B5:B11"/>
    <mergeCell ref="C5:C11"/>
    <mergeCell ref="E3:F3"/>
  </mergeCells>
  <hyperlinks>
    <hyperlink display="https://modusline.ru/catalog/karkasnaya-sistema-modus" r:id="rId1" ref="A4"/>
  </hyperlinks>
  <pageMargins bottom="0.75" footer="0.300000011920929" header="0.300000011920929" left="0.700000047683716" right="0.700000047683716" top="0.75"/>
  <pageSetup fitToHeight="0" fitToWidth="0" orientation="portrait" paperHeight="297mm" paperSize="9" paperWidth="210mm" scale="100"/>
  <drawing r:id="rId2"/>
</worksheet>
</file>

<file path=xl/worksheets/sheet12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M188"/>
  <sheetViews>
    <sheetView showZeros="true" workbookViewId="0">
      <pane activePane="bottomLeft" state="frozen" topLeftCell="A5" xSplit="0" ySplit="4"/>
    </sheetView>
  </sheetViews>
  <sheetFormatPr baseColWidth="8" customHeight="false" defaultColWidth="9.14062530925693" defaultRowHeight="15.75" zeroHeight="false"/>
  <cols>
    <col customWidth="true" max="1" min="1" outlineLevel="0" width="19.8554691511089"/>
    <col customWidth="true" max="2" min="2" outlineLevel="0" style="3" width="12.5703126546285"/>
    <col customWidth="true" max="3" min="3" outlineLevel="0" style="365" width="27.2851571731451"/>
    <col customWidth="true" max="4" min="4" outlineLevel="0" style="366" width="11.1406249709246"/>
    <col customWidth="true" max="5" min="5" outlineLevel="0" style="283" width="9.42578129823879"/>
    <col bestFit="true" customWidth="true" max="6" min="6" outlineLevel="0" style="284" width="5.71093728722066"/>
    <col customWidth="true" hidden="true" max="7" min="7" outlineLevel="0" style="367" width="5.71093728722066"/>
    <col customWidth="true" hidden="true" max="8" min="8" outlineLevel="0" style="131" width="8.14062514009074"/>
    <col bestFit="true" customWidth="true" max="9" min="9" outlineLevel="0" style="131" width="8.14062514009074"/>
  </cols>
  <sheetData>
    <row customHeight="true" ht="36.75" outlineLevel="0" r="1">
      <c r="A1" s="368" t="n"/>
      <c r="B1" s="369" t="s"/>
      <c r="C1" s="370" t="s"/>
      <c r="D1" s="371" t="n"/>
      <c r="E1" s="372" t="s">
        <v>21</v>
      </c>
      <c r="F1" s="367" t="n">
        <f aca="false" ca="false" dt2D="false" dtr="false" t="normal">'Ваша скидка'!H2</f>
        <v>100</v>
      </c>
      <c r="I1" s="371" t="n"/>
    </row>
    <row customHeight="true" ht="25.5" outlineLevel="0" r="2">
      <c r="A2" s="373" t="s"/>
      <c r="B2" s="373" t="s"/>
      <c r="C2" s="368" t="s"/>
      <c r="D2" s="343" t="n"/>
      <c r="E2" s="372" t="s">
        <v>2</v>
      </c>
      <c r="F2" s="374" t="n">
        <f aca="false" ca="false" dt2D="false" dtr="false" t="normal">'Ваша скидка'!C17</f>
        <v>0</v>
      </c>
    </row>
    <row ht="21" outlineLevel="0" r="3">
      <c r="A3" s="375" t="s">
        <v>15</v>
      </c>
      <c r="B3" s="376" t="s"/>
      <c r="C3" s="376" t="s"/>
      <c r="D3" s="376" t="s"/>
      <c r="E3" s="376" t="s"/>
      <c r="F3" s="376" t="s"/>
      <c r="G3" s="376" t="s"/>
      <c r="H3" s="376" t="s"/>
      <c r="I3" s="377" t="s"/>
    </row>
    <row outlineLevel="0" r="4">
      <c r="A4" s="34" t="n"/>
      <c r="B4" s="25" t="n"/>
      <c r="C4" s="36" t="n"/>
      <c r="D4" s="202" t="s">
        <v>23</v>
      </c>
      <c r="E4" s="202" t="s">
        <v>22</v>
      </c>
      <c r="F4" s="291" t="s"/>
      <c r="G4" s="64" t="s">
        <v>24</v>
      </c>
      <c r="H4" s="154" t="s">
        <v>25</v>
      </c>
      <c r="I4" s="154" t="s">
        <v>26</v>
      </c>
    </row>
    <row ht="15" outlineLevel="0" r="5">
      <c r="A5" s="50" t="n"/>
      <c r="B5" s="25" t="s">
        <v>306</v>
      </c>
      <c r="C5" s="36" t="s">
        <v>307</v>
      </c>
      <c r="D5" s="25" t="n">
        <v>5.5</v>
      </c>
      <c r="E5" s="169" t="s">
        <v>44</v>
      </c>
      <c r="F5" s="378" t="s">
        <v>31</v>
      </c>
      <c r="G5" s="64" t="n">
        <v>59.8</v>
      </c>
      <c r="H5" s="154" t="n">
        <f aca="false" ca="false" dt2D="false" dtr="false" t="normal">G5*курсгс</f>
        <v>5980</v>
      </c>
      <c r="I5" s="154" t="n">
        <f aca="false" ca="false" dt2D="false" dtr="false" t="normal">H5-H5*скидкагс</f>
        <v>5980</v>
      </c>
    </row>
    <row ht="15" outlineLevel="0" r="6">
      <c r="A6" s="51" t="s"/>
      <c r="B6" s="43" t="s"/>
      <c r="C6" s="42" t="s"/>
      <c r="D6" s="43" t="s"/>
      <c r="E6" s="169" t="s">
        <v>271</v>
      </c>
      <c r="F6" s="378" t="s">
        <v>272</v>
      </c>
      <c r="G6" s="64" t="n">
        <v>69.76</v>
      </c>
      <c r="H6" s="154" t="n">
        <f aca="false" ca="false" dt2D="false" dtr="false" t="normal">G6*курсгс</f>
        <v>6976.000000000001</v>
      </c>
      <c r="I6" s="154" t="n">
        <f aca="false" ca="false" dt2D="false" dtr="false" t="normal">H6-H6*скидкагс</f>
        <v>6976.000000000001</v>
      </c>
    </row>
    <row ht="15" outlineLevel="0" r="7">
      <c r="A7" s="51" t="s"/>
      <c r="B7" s="43" t="s"/>
      <c r="C7" s="42" t="s"/>
      <c r="D7" s="43" t="s"/>
      <c r="E7" s="169" t="s">
        <v>112</v>
      </c>
      <c r="F7" s="378" t="s">
        <v>113</v>
      </c>
      <c r="G7" s="64" t="n">
        <v>83.712</v>
      </c>
      <c r="H7" s="154" t="n">
        <f aca="false" ca="false" dt2D="false" dtr="false" t="normal">G7*курсгс</f>
        <v>8371.2</v>
      </c>
      <c r="I7" s="154" t="n">
        <f aca="false" ca="false" dt2D="false" dtr="false" t="normal">H7-H7*скидкагс</f>
        <v>8371.2</v>
      </c>
    </row>
    <row ht="15" outlineLevel="0" r="8">
      <c r="A8" s="51" t="s"/>
      <c r="B8" s="43" t="s"/>
      <c r="C8" s="42" t="s"/>
      <c r="D8" s="43" t="s"/>
      <c r="E8" s="169" t="n"/>
      <c r="F8" s="378" t="n"/>
      <c r="G8" s="64" t="n"/>
      <c r="H8" s="154" t="n"/>
      <c r="I8" s="154" t="n"/>
    </row>
    <row ht="15" outlineLevel="0" r="9">
      <c r="A9" s="51" t="s"/>
      <c r="B9" s="43" t="s"/>
      <c r="C9" s="42" t="s"/>
      <c r="D9" s="43" t="s"/>
      <c r="E9" s="169" t="n"/>
      <c r="F9" s="378" t="n"/>
      <c r="G9" s="64" t="n"/>
      <c r="H9" s="154" t="n"/>
      <c r="I9" s="154" t="n"/>
    </row>
    <row ht="15" outlineLevel="0" r="10">
      <c r="A10" s="51" t="s"/>
      <c r="B10" s="43" t="s"/>
      <c r="C10" s="42" t="s"/>
      <c r="D10" s="43" t="s"/>
      <c r="E10" s="169" t="n"/>
      <c r="F10" s="378" t="n"/>
      <c r="G10" s="64" t="n"/>
      <c r="H10" s="154" t="n"/>
      <c r="I10" s="154" t="n"/>
    </row>
    <row ht="15" outlineLevel="0" r="11">
      <c r="A11" s="55" t="s"/>
      <c r="B11" s="46" t="s"/>
      <c r="C11" s="45" t="s"/>
      <c r="D11" s="46" t="s"/>
      <c r="E11" s="169" t="n"/>
      <c r="F11" s="378" t="n"/>
      <c r="G11" s="64" t="n"/>
      <c r="H11" s="154" t="n"/>
      <c r="I11" s="154" t="n"/>
    </row>
    <row customHeight="true" ht="15.75" outlineLevel="0" r="12">
      <c r="A12" s="47" t="n"/>
      <c r="B12" s="48" t="s"/>
      <c r="C12" s="48" t="s"/>
      <c r="D12" s="48" t="s"/>
      <c r="E12" s="48" t="s"/>
      <c r="F12" s="48" t="s"/>
      <c r="G12" s="48" t="s"/>
      <c r="H12" s="48" t="s"/>
      <c r="I12" s="49" t="s"/>
    </row>
    <row customHeight="true" ht="15" outlineLevel="0" r="13">
      <c r="A13" s="50" t="n"/>
      <c r="B13" s="25" t="s">
        <v>306</v>
      </c>
      <c r="C13" s="36" t="s">
        <v>307</v>
      </c>
      <c r="D13" s="25" t="n">
        <v>6.1</v>
      </c>
      <c r="E13" s="169" t="s">
        <v>44</v>
      </c>
      <c r="F13" s="378" t="s">
        <v>31</v>
      </c>
      <c r="G13" s="64" t="n">
        <v>66.32</v>
      </c>
      <c r="H13" s="154" t="n">
        <f aca="false" ca="false" dt2D="false" dtr="false" t="normal">G13*курсгс</f>
        <v>6631.999999999999</v>
      </c>
      <c r="I13" s="154" t="n">
        <f aca="false" ca="false" dt2D="false" dtr="false" t="normal">H13-H13*скидкагс</f>
        <v>6631.999999999999</v>
      </c>
    </row>
    <row customHeight="true" ht="15" outlineLevel="0" r="14">
      <c r="A14" s="51" t="s"/>
      <c r="B14" s="43" t="s"/>
      <c r="C14" s="42" t="s"/>
      <c r="D14" s="43" t="s"/>
      <c r="E14" s="169" t="s">
        <v>271</v>
      </c>
      <c r="F14" s="378" t="s">
        <v>272</v>
      </c>
      <c r="G14" s="64" t="n">
        <v>77.38</v>
      </c>
      <c r="H14" s="154" t="n">
        <f aca="false" ca="false" dt2D="false" dtr="false" t="normal">G14*курсгс</f>
        <v>7738</v>
      </c>
      <c r="I14" s="154" t="n">
        <f aca="false" ca="false" dt2D="false" dtr="false" t="normal">H14-H14*скидкагс</f>
        <v>7738</v>
      </c>
    </row>
    <row customHeight="true" ht="15" outlineLevel="0" r="15">
      <c r="A15" s="51" t="s"/>
      <c r="B15" s="43" t="s"/>
      <c r="C15" s="42" t="s"/>
      <c r="D15" s="43" t="s"/>
      <c r="E15" s="169" t="s">
        <v>112</v>
      </c>
      <c r="F15" s="378" t="s">
        <v>113</v>
      </c>
      <c r="G15" s="64" t="n">
        <v>92.856</v>
      </c>
      <c r="H15" s="154" t="n">
        <f aca="false" ca="false" dt2D="false" dtr="false" t="normal">G15*курсгс</f>
        <v>9285.599999999999</v>
      </c>
      <c r="I15" s="154" t="n">
        <f aca="false" ca="false" dt2D="false" dtr="false" t="normal">H15-H15*скидкагс</f>
        <v>9285.599999999999</v>
      </c>
    </row>
    <row customHeight="true" ht="15" outlineLevel="0" r="16">
      <c r="A16" s="51" t="s"/>
      <c r="B16" s="43" t="s"/>
      <c r="C16" s="42" t="s"/>
      <c r="D16" s="43" t="s"/>
      <c r="E16" s="169" t="n"/>
      <c r="F16" s="378" t="n"/>
      <c r="G16" s="64" t="n"/>
      <c r="H16" s="154" t="n"/>
      <c r="I16" s="154" t="n"/>
    </row>
    <row customHeight="true" ht="15" outlineLevel="0" r="17">
      <c r="A17" s="51" t="s"/>
      <c r="B17" s="43" t="s"/>
      <c r="C17" s="42" t="s"/>
      <c r="D17" s="43" t="s"/>
      <c r="E17" s="169" t="n"/>
      <c r="F17" s="378" t="n"/>
      <c r="G17" s="64" t="n"/>
      <c r="H17" s="154" t="n"/>
      <c r="I17" s="154" t="n"/>
    </row>
    <row customHeight="true" ht="15" outlineLevel="0" r="18">
      <c r="A18" s="51" t="s"/>
      <c r="B18" s="43" t="s"/>
      <c r="C18" s="42" t="s"/>
      <c r="D18" s="43" t="s"/>
      <c r="E18" s="169" t="n"/>
      <c r="F18" s="378" t="n"/>
      <c r="G18" s="64" t="n"/>
      <c r="H18" s="154" t="n"/>
      <c r="I18" s="154" t="n"/>
    </row>
    <row customHeight="true" ht="15" outlineLevel="0" r="19">
      <c r="A19" s="55" t="s"/>
      <c r="B19" s="46" t="s"/>
      <c r="C19" s="45" t="s"/>
      <c r="D19" s="46" t="s"/>
      <c r="E19" s="169" t="n"/>
      <c r="F19" s="378" t="n"/>
      <c r="G19" s="64" t="n"/>
      <c r="H19" s="154" t="n"/>
      <c r="I19" s="154" t="n"/>
    </row>
    <row customHeight="true" ht="15.75" outlineLevel="0" r="20">
      <c r="A20" s="47" t="n"/>
      <c r="B20" s="48" t="s"/>
      <c r="C20" s="48" t="s"/>
      <c r="D20" s="48" t="s"/>
      <c r="E20" s="48" t="s"/>
      <c r="F20" s="48" t="s"/>
      <c r="G20" s="48" t="s"/>
      <c r="H20" s="48" t="s"/>
      <c r="I20" s="49" t="s"/>
    </row>
    <row ht="15" outlineLevel="0" r="21">
      <c r="A21" s="50" t="n"/>
      <c r="B21" s="25" t="s">
        <v>308</v>
      </c>
      <c r="C21" s="36" t="s">
        <v>309</v>
      </c>
      <c r="D21" s="25" t="n">
        <v>6.1</v>
      </c>
      <c r="E21" s="169" t="s">
        <v>44</v>
      </c>
      <c r="F21" s="378" t="s">
        <v>31</v>
      </c>
      <c r="G21" s="64" t="n">
        <v>22.5</v>
      </c>
      <c r="H21" s="154" t="n">
        <f aca="false" ca="false" dt2D="false" dtr="false" t="normal">G21*курсгс</f>
        <v>2250</v>
      </c>
      <c r="I21" s="154" t="n">
        <f aca="false" ca="false" dt2D="false" dtr="false" t="normal">H21-H21*скидкагс</f>
        <v>2250</v>
      </c>
    </row>
    <row ht="15" outlineLevel="0" r="22">
      <c r="A22" s="51" t="s"/>
      <c r="B22" s="43" t="s"/>
      <c r="C22" s="42" t="s"/>
      <c r="D22" s="43" t="s"/>
      <c r="E22" s="169" t="s">
        <v>271</v>
      </c>
      <c r="F22" s="378" t="s">
        <v>272</v>
      </c>
      <c r="G22" s="64" t="n">
        <v>24</v>
      </c>
      <c r="H22" s="154" t="n">
        <f aca="false" ca="false" dt2D="false" dtr="false" t="normal">G22*курсгс</f>
        <v>2400</v>
      </c>
      <c r="I22" s="154" t="n">
        <f aca="false" ca="false" dt2D="false" dtr="false" t="normal">H22-H22*скидкагс</f>
        <v>2400</v>
      </c>
    </row>
    <row ht="15" outlineLevel="0" r="23">
      <c r="A23" s="51" t="s"/>
      <c r="B23" s="43" t="s"/>
      <c r="C23" s="42" t="s"/>
      <c r="D23" s="46" t="s"/>
      <c r="E23" s="169" t="n"/>
      <c r="F23" s="378" t="n"/>
      <c r="G23" s="64" t="n"/>
      <c r="H23" s="154" t="n"/>
      <c r="I23" s="154" t="n"/>
    </row>
    <row ht="15" outlineLevel="0" r="24">
      <c r="A24" s="51" t="s"/>
      <c r="B24" s="43" t="s"/>
      <c r="C24" s="42" t="s"/>
      <c r="D24" s="25" t="n">
        <v>5.8</v>
      </c>
      <c r="E24" s="169" t="s">
        <v>44</v>
      </c>
      <c r="F24" s="378" t="s">
        <v>31</v>
      </c>
      <c r="G24" s="64" t="n">
        <v>21.3934426229508</v>
      </c>
      <c r="H24" s="154" t="n">
        <f aca="false" ca="false" dt2D="false" dtr="false" t="normal">G24*курсгс</f>
        <v>2139.344262295082</v>
      </c>
      <c r="I24" s="154" t="n">
        <f aca="false" ca="false" dt2D="false" dtr="false" t="normal">H24-H24*скидкагс</f>
        <v>2139.344262295082</v>
      </c>
    </row>
    <row ht="15" outlineLevel="0" r="25">
      <c r="A25" s="51" t="s"/>
      <c r="B25" s="43" t="s"/>
      <c r="C25" s="42" t="s"/>
      <c r="D25" s="43" t="s"/>
      <c r="E25" s="169" t="s">
        <v>271</v>
      </c>
      <c r="F25" s="378" t="s">
        <v>272</v>
      </c>
      <c r="G25" s="64" t="n">
        <v>22.8196721311475</v>
      </c>
      <c r="H25" s="154" t="n">
        <f aca="false" ca="false" dt2D="false" dtr="false" t="normal">G25*курсгс</f>
        <v>2281.967213114754</v>
      </c>
      <c r="I25" s="154" t="n">
        <f aca="false" ca="false" dt2D="false" dtr="false" t="normal">H25-H25*скидкагс</f>
        <v>2281.967213114754</v>
      </c>
    </row>
    <row ht="15" outlineLevel="0" r="26">
      <c r="A26" s="51" t="s"/>
      <c r="B26" s="43" t="s"/>
      <c r="C26" s="42" t="s"/>
      <c r="D26" s="46" t="s"/>
      <c r="E26" s="169" t="s">
        <v>112</v>
      </c>
      <c r="F26" s="378" t="s">
        <v>113</v>
      </c>
      <c r="G26" s="64" t="n">
        <f aca="false" ca="false" dt2D="false" dtr="false" t="normal">G25+G25*20%</f>
        <v>27.38360655737705</v>
      </c>
      <c r="H26" s="154" t="n">
        <f aca="false" ca="false" dt2D="false" dtr="false" t="normal">G26*курсгс</f>
        <v>2738.360655737705</v>
      </c>
      <c r="I26" s="154" t="n">
        <f aca="false" ca="false" dt2D="false" dtr="false" t="normal">H26-H26*скидкагс</f>
        <v>2738.360655737705</v>
      </c>
    </row>
    <row ht="15" outlineLevel="0" r="27">
      <c r="A27" s="55" t="s"/>
      <c r="B27" s="46" t="s"/>
      <c r="C27" s="45" t="s"/>
      <c r="D27" s="38" t="n"/>
      <c r="E27" s="38" t="n"/>
      <c r="F27" s="38" t="n"/>
      <c r="G27" s="64" t="n"/>
      <c r="H27" s="362" t="n"/>
      <c r="I27" s="362" t="n"/>
    </row>
    <row customHeight="true" ht="15.75" outlineLevel="0" r="28">
      <c r="A28" s="47" t="n"/>
      <c r="B28" s="48" t="s"/>
      <c r="C28" s="48" t="s"/>
      <c r="D28" s="48" t="s"/>
      <c r="E28" s="48" t="s"/>
      <c r="F28" s="48" t="s"/>
      <c r="G28" s="48" t="s"/>
      <c r="H28" s="48" t="s"/>
      <c r="I28" s="49" t="s"/>
    </row>
    <row ht="15" outlineLevel="0" r="29">
      <c r="A29" s="50" t="n"/>
      <c r="B29" s="25" t="s">
        <v>310</v>
      </c>
      <c r="C29" s="36" t="s">
        <v>311</v>
      </c>
      <c r="D29" s="25" t="n">
        <v>5.8</v>
      </c>
      <c r="E29" s="169" t="s">
        <v>44</v>
      </c>
      <c r="F29" s="378" t="s">
        <v>31</v>
      </c>
      <c r="G29" s="64" t="n">
        <v>22.62</v>
      </c>
      <c r="H29" s="154" t="n">
        <f aca="false" ca="false" dt2D="false" dtr="false" t="normal">G29*курсгс</f>
        <v>2262</v>
      </c>
      <c r="I29" s="154" t="n">
        <f aca="false" ca="false" dt2D="false" dtr="false" t="normal">H29-H29*скидкагс</f>
        <v>2262</v>
      </c>
    </row>
    <row ht="15" outlineLevel="0" r="30">
      <c r="A30" s="51" t="s"/>
      <c r="B30" s="43" t="s"/>
      <c r="C30" s="42" t="s"/>
      <c r="D30" s="43" t="s"/>
      <c r="E30" s="169" t="s">
        <v>271</v>
      </c>
      <c r="F30" s="378" t="s">
        <v>272</v>
      </c>
      <c r="G30" s="64" t="n">
        <v>26.39</v>
      </c>
      <c r="H30" s="154" t="n">
        <f aca="false" ca="false" dt2D="false" dtr="false" t="normal">G30*курсгс</f>
        <v>2639</v>
      </c>
      <c r="I30" s="154" t="n">
        <f aca="false" ca="false" dt2D="false" dtr="false" t="normal">H30-H30*скидкагс</f>
        <v>2639</v>
      </c>
    </row>
    <row ht="15" outlineLevel="0" r="31">
      <c r="A31" s="51" t="s"/>
      <c r="B31" s="43" t="s"/>
      <c r="C31" s="42" t="s"/>
      <c r="D31" s="43" t="s"/>
      <c r="E31" s="169" t="s">
        <v>112</v>
      </c>
      <c r="F31" s="378" t="s">
        <v>113</v>
      </c>
      <c r="G31" s="64" t="n">
        <v>31.668</v>
      </c>
      <c r="H31" s="154" t="n">
        <f aca="false" ca="false" dt2D="false" dtr="false" t="normal">G31*курсгс</f>
        <v>3166.7999999999997</v>
      </c>
      <c r="I31" s="154" t="n">
        <f aca="false" ca="false" dt2D="false" dtr="false" t="normal">H31-H31*скидкагс</f>
        <v>3166.7999999999997</v>
      </c>
    </row>
    <row ht="15" outlineLevel="0" r="32">
      <c r="A32" s="51" t="s"/>
      <c r="B32" s="43" t="s"/>
      <c r="C32" s="42" t="s"/>
      <c r="D32" s="43" t="s"/>
      <c r="E32" s="169" t="n"/>
      <c r="F32" s="378" t="n"/>
      <c r="G32" s="64" t="n"/>
      <c r="H32" s="154" t="n"/>
      <c r="I32" s="154" t="n"/>
    </row>
    <row ht="15" outlineLevel="0" r="33">
      <c r="A33" s="51" t="s"/>
      <c r="B33" s="43" t="s"/>
      <c r="C33" s="42" t="s"/>
      <c r="D33" s="43" t="s"/>
      <c r="E33" s="169" t="n"/>
      <c r="F33" s="378" t="n"/>
      <c r="G33" s="64" t="n"/>
      <c r="H33" s="154" t="n"/>
      <c r="I33" s="154" t="n"/>
    </row>
    <row ht="15" outlineLevel="0" r="34">
      <c r="A34" s="51" t="s"/>
      <c r="B34" s="43" t="s"/>
      <c r="C34" s="42" t="s"/>
      <c r="D34" s="43" t="s"/>
      <c r="E34" s="169" t="n"/>
      <c r="F34" s="378" t="n"/>
      <c r="G34" s="64" t="n"/>
      <c r="H34" s="154" t="n"/>
      <c r="I34" s="154" t="n"/>
    </row>
    <row ht="15" outlineLevel="0" r="35">
      <c r="A35" s="55" t="s"/>
      <c r="B35" s="46" t="s"/>
      <c r="C35" s="45" t="s"/>
      <c r="D35" s="46" t="s"/>
      <c r="E35" s="169" t="n"/>
      <c r="F35" s="378" t="n"/>
      <c r="G35" s="64" t="n"/>
      <c r="H35" s="154" t="n"/>
      <c r="I35" s="154" t="n"/>
    </row>
    <row customHeight="true" ht="15.75" outlineLevel="0" r="36">
      <c r="A36" s="47" t="n"/>
      <c r="B36" s="48" t="s"/>
      <c r="C36" s="48" t="s"/>
      <c r="D36" s="48" t="s"/>
      <c r="E36" s="48" t="s"/>
      <c r="F36" s="48" t="s"/>
      <c r="G36" s="48" t="s"/>
      <c r="H36" s="48" t="s"/>
      <c r="I36" s="49" t="s"/>
    </row>
    <row customHeight="true" ht="15" outlineLevel="0" r="37">
      <c r="A37" s="50" t="n"/>
      <c r="B37" s="25" t="s">
        <v>312</v>
      </c>
      <c r="C37" s="36" t="s">
        <v>313</v>
      </c>
      <c r="D37" s="162" t="n">
        <v>5.8</v>
      </c>
      <c r="E37" s="169" t="s">
        <v>44</v>
      </c>
      <c r="F37" s="378" t="s">
        <v>31</v>
      </c>
      <c r="G37" s="64" t="n">
        <v>25.33</v>
      </c>
      <c r="H37" s="154" t="n">
        <f aca="false" ca="false" dt2D="false" dtr="false" t="normal">G37*курсгс</f>
        <v>2533</v>
      </c>
      <c r="I37" s="154" t="n">
        <f aca="false" ca="false" dt2D="false" dtr="false" t="normal">H37-H37*скидкагс</f>
        <v>2533</v>
      </c>
    </row>
    <row ht="15" outlineLevel="0" r="38">
      <c r="A38" s="51" t="s"/>
      <c r="B38" s="43" t="s"/>
      <c r="C38" s="42" t="s"/>
      <c r="D38" s="164" t="s"/>
      <c r="E38" s="169" t="s">
        <v>271</v>
      </c>
      <c r="F38" s="378" t="s">
        <v>272</v>
      </c>
      <c r="G38" s="64" t="n">
        <v>29.55</v>
      </c>
      <c r="H38" s="154" t="n">
        <f aca="false" ca="false" dt2D="false" dtr="false" t="normal">G38*курсгс</f>
        <v>2955</v>
      </c>
      <c r="I38" s="154" t="n">
        <f aca="false" ca="false" dt2D="false" dtr="false" t="normal">H38-H38*скидкагс</f>
        <v>2955</v>
      </c>
    </row>
    <row ht="15" outlineLevel="0" r="39">
      <c r="A39" s="51" t="s"/>
      <c r="B39" s="43" t="s"/>
      <c r="C39" s="42" t="s"/>
      <c r="D39" s="164" t="s"/>
      <c r="E39" s="169" t="s">
        <v>112</v>
      </c>
      <c r="F39" s="378" t="s">
        <v>113</v>
      </c>
      <c r="G39" s="64" t="n">
        <v>35.46</v>
      </c>
      <c r="H39" s="154" t="n">
        <f aca="false" ca="false" dt2D="false" dtr="false" t="normal">G39*курсгс</f>
        <v>3546</v>
      </c>
      <c r="I39" s="154" t="n">
        <f aca="false" ca="false" dt2D="false" dtr="false" t="normal">H39-H39*скидкагс</f>
        <v>3546</v>
      </c>
    </row>
    <row ht="15" outlineLevel="0" r="40">
      <c r="A40" s="51" t="s"/>
      <c r="B40" s="43" t="s"/>
      <c r="C40" s="42" t="s"/>
      <c r="D40" s="164" t="s"/>
      <c r="E40" s="169" t="n"/>
      <c r="F40" s="378" t="n"/>
      <c r="G40" s="64" t="n"/>
      <c r="H40" s="154" t="n"/>
      <c r="I40" s="154" t="n"/>
    </row>
    <row ht="15" outlineLevel="0" r="41">
      <c r="A41" s="51" t="s"/>
      <c r="B41" s="43" t="s"/>
      <c r="C41" s="42" t="s"/>
      <c r="D41" s="164" t="s"/>
      <c r="E41" s="169" t="n"/>
      <c r="F41" s="378" t="n"/>
      <c r="G41" s="64" t="n"/>
      <c r="H41" s="154" t="n"/>
      <c r="I41" s="154" t="n"/>
    </row>
    <row ht="15" outlineLevel="0" r="42">
      <c r="A42" s="51" t="s"/>
      <c r="B42" s="43" t="s"/>
      <c r="C42" s="42" t="s"/>
      <c r="D42" s="164" t="s"/>
      <c r="E42" s="169" t="n"/>
      <c r="F42" s="378" t="n"/>
      <c r="G42" s="64" t="n"/>
      <c r="H42" s="154" t="n"/>
      <c r="I42" s="154" t="n"/>
    </row>
    <row ht="15" outlineLevel="0" r="43">
      <c r="A43" s="55" t="s"/>
      <c r="B43" s="46" t="s"/>
      <c r="C43" s="45" t="s"/>
      <c r="D43" s="166" t="s"/>
      <c r="E43" s="169" t="n"/>
      <c r="F43" s="378" t="n"/>
      <c r="G43" s="64" t="n"/>
      <c r="H43" s="154" t="n"/>
      <c r="I43" s="154" t="n"/>
    </row>
    <row customHeight="true" ht="15.75" outlineLevel="0" r="44">
      <c r="A44" s="47" t="n"/>
      <c r="B44" s="48" t="s"/>
      <c r="C44" s="48" t="s"/>
      <c r="D44" s="48" t="s"/>
      <c r="E44" s="48" t="s"/>
      <c r="F44" s="48" t="s"/>
      <c r="G44" s="48" t="s"/>
      <c r="H44" s="48" t="s"/>
      <c r="I44" s="49" t="s"/>
    </row>
    <row ht="15" outlineLevel="0" r="45">
      <c r="A45" s="50" t="n"/>
      <c r="B45" s="25" t="n"/>
      <c r="C45" s="36" t="s">
        <v>314</v>
      </c>
      <c r="D45" s="162" t="n">
        <v>3</v>
      </c>
      <c r="E45" s="25" t="n"/>
      <c r="F45" s="25" t="n"/>
      <c r="G45" s="64" t="n">
        <v>2.69</v>
      </c>
      <c r="H45" s="154" t="n">
        <f aca="false" ca="false" dt2D="false" dtr="false" t="normal">G45*курсгс</f>
        <v>269</v>
      </c>
      <c r="I45" s="39" t="n">
        <f aca="false" ca="false" dt2D="false" dtr="false" t="normal">H45-H45*скидкагс</f>
        <v>269</v>
      </c>
    </row>
    <row ht="15" outlineLevel="0" r="46">
      <c r="A46" s="51" t="s"/>
      <c r="B46" s="43" t="s"/>
      <c r="C46" s="42" t="s"/>
      <c r="D46" s="164" t="s"/>
      <c r="E46" s="43" t="s"/>
      <c r="F46" s="43" t="s"/>
      <c r="G46" s="64" t="n"/>
      <c r="H46" s="154" t="n"/>
      <c r="I46" s="99" t="s"/>
    </row>
    <row ht="15" outlineLevel="0" r="47">
      <c r="A47" s="51" t="s"/>
      <c r="B47" s="43" t="s"/>
      <c r="C47" s="42" t="s"/>
      <c r="D47" s="164" t="s"/>
      <c r="E47" s="43" t="s"/>
      <c r="F47" s="43" t="s"/>
      <c r="G47" s="64" t="n"/>
      <c r="H47" s="154" t="n"/>
      <c r="I47" s="99" t="s"/>
    </row>
    <row ht="15" outlineLevel="0" r="48">
      <c r="A48" s="51" t="s"/>
      <c r="B48" s="43" t="s"/>
      <c r="C48" s="42" t="s"/>
      <c r="D48" s="164" t="s"/>
      <c r="E48" s="43" t="s"/>
      <c r="F48" s="43" t="s"/>
      <c r="G48" s="64" t="n"/>
      <c r="H48" s="154" t="n"/>
      <c r="I48" s="99" t="s"/>
    </row>
    <row ht="15" outlineLevel="0" r="49">
      <c r="A49" s="51" t="s"/>
      <c r="B49" s="43" t="s"/>
      <c r="C49" s="42" t="s"/>
      <c r="D49" s="164" t="s"/>
      <c r="E49" s="43" t="s"/>
      <c r="F49" s="43" t="s"/>
      <c r="G49" s="64" t="n"/>
      <c r="H49" s="154" t="n"/>
      <c r="I49" s="99" t="s"/>
    </row>
    <row ht="15" outlineLevel="0" r="50">
      <c r="A50" s="51" t="s"/>
      <c r="B50" s="43" t="s"/>
      <c r="C50" s="42" t="s"/>
      <c r="D50" s="164" t="s"/>
      <c r="E50" s="43" t="s"/>
      <c r="F50" s="43" t="s"/>
      <c r="G50" s="64" t="n"/>
      <c r="H50" s="154" t="n"/>
      <c r="I50" s="99" t="s"/>
    </row>
    <row ht="15" outlineLevel="0" r="51">
      <c r="A51" s="55" t="s"/>
      <c r="B51" s="46" t="s"/>
      <c r="C51" s="45" t="s"/>
      <c r="D51" s="166" t="s"/>
      <c r="E51" s="46" t="s"/>
      <c r="F51" s="46" t="s"/>
      <c r="G51" s="64" t="n"/>
      <c r="H51" s="154" t="n"/>
      <c r="I51" s="102" t="s"/>
    </row>
    <row customHeight="true" ht="15.75" outlineLevel="0" r="52">
      <c r="A52" s="47" t="n"/>
      <c r="B52" s="48" t="s"/>
      <c r="C52" s="48" t="s"/>
      <c r="D52" s="48" t="s"/>
      <c r="E52" s="48" t="s"/>
      <c r="F52" s="48" t="s"/>
      <c r="G52" s="48" t="s"/>
      <c r="H52" s="48" t="s"/>
      <c r="I52" s="49" t="s"/>
    </row>
    <row ht="15" outlineLevel="0" r="53">
      <c r="A53" s="50" t="n"/>
      <c r="B53" s="25" t="n"/>
      <c r="C53" s="36" t="s">
        <v>315</v>
      </c>
      <c r="D53" s="162" t="n">
        <v>3</v>
      </c>
      <c r="E53" s="25" t="n"/>
      <c r="F53" s="25" t="n"/>
      <c r="G53" s="64" t="n">
        <v>2.69</v>
      </c>
      <c r="H53" s="39" t="n">
        <f aca="false" ca="false" dt2D="false" dtr="false" t="normal">G53*курсгс</f>
        <v>269</v>
      </c>
      <c r="I53" s="39" t="n">
        <f aca="false" ca="false" dt2D="false" dtr="false" t="normal">H53-H53*скидкагс</f>
        <v>269</v>
      </c>
    </row>
    <row ht="15" outlineLevel="0" r="54">
      <c r="A54" s="51" t="s"/>
      <c r="B54" s="43" t="s"/>
      <c r="C54" s="42" t="s"/>
      <c r="D54" s="164" t="s"/>
      <c r="E54" s="43" t="s"/>
      <c r="F54" s="43" t="s"/>
      <c r="G54" s="64" t="n"/>
      <c r="H54" s="39" t="n"/>
      <c r="I54" s="99" t="s"/>
    </row>
    <row ht="15" outlineLevel="0" r="55">
      <c r="A55" s="51" t="s"/>
      <c r="B55" s="43" t="s"/>
      <c r="C55" s="42" t="s"/>
      <c r="D55" s="164" t="s"/>
      <c r="E55" s="43" t="s"/>
      <c r="F55" s="43" t="s"/>
      <c r="G55" s="64" t="n"/>
      <c r="H55" s="39" t="n"/>
      <c r="I55" s="99" t="s"/>
    </row>
    <row ht="15" outlineLevel="0" r="56">
      <c r="A56" s="51" t="s"/>
      <c r="B56" s="43" t="s"/>
      <c r="C56" s="42" t="s"/>
      <c r="D56" s="164" t="s"/>
      <c r="E56" s="43" t="s"/>
      <c r="F56" s="43" t="s"/>
      <c r="G56" s="64" t="n"/>
      <c r="H56" s="39" t="n"/>
      <c r="I56" s="99" t="s"/>
    </row>
    <row ht="15" outlineLevel="0" r="57">
      <c r="A57" s="51" t="s"/>
      <c r="B57" s="43" t="s"/>
      <c r="C57" s="42" t="s"/>
      <c r="D57" s="164" t="s"/>
      <c r="E57" s="43" t="s"/>
      <c r="F57" s="43" t="s"/>
      <c r="G57" s="64" t="n"/>
      <c r="H57" s="39" t="n"/>
      <c r="I57" s="99" t="s"/>
    </row>
    <row ht="15" outlineLevel="0" r="58">
      <c r="A58" s="51" t="s"/>
      <c r="B58" s="43" t="s"/>
      <c r="C58" s="42" t="s"/>
      <c r="D58" s="164" t="s"/>
      <c r="E58" s="43" t="s"/>
      <c r="F58" s="43" t="s"/>
      <c r="G58" s="64" t="n"/>
      <c r="H58" s="39" t="n"/>
      <c r="I58" s="99" t="s"/>
    </row>
    <row ht="15" outlineLevel="0" r="59">
      <c r="A59" s="55" t="s"/>
      <c r="B59" s="46" t="s"/>
      <c r="C59" s="45" t="s"/>
      <c r="D59" s="166" t="s"/>
      <c r="E59" s="46" t="s"/>
      <c r="F59" s="46" t="s"/>
      <c r="G59" s="64" t="n"/>
      <c r="H59" s="39" t="n"/>
      <c r="I59" s="102" t="s"/>
    </row>
    <row customHeight="true" ht="15.75" outlineLevel="0" r="60">
      <c r="A60" s="47" t="n"/>
      <c r="B60" s="48" t="s"/>
      <c r="C60" s="48" t="s"/>
      <c r="D60" s="48" t="s"/>
      <c r="E60" s="48" t="s"/>
      <c r="F60" s="48" t="s"/>
      <c r="G60" s="48" t="s"/>
      <c r="H60" s="48" t="s"/>
      <c r="I60" s="49" t="s"/>
    </row>
    <row customHeight="true" ht="15" outlineLevel="0" r="61">
      <c r="A61" s="50" t="n"/>
      <c r="B61" s="25" t="n"/>
      <c r="C61" s="36" t="s">
        <v>316</v>
      </c>
      <c r="D61" s="162" t="n">
        <v>1</v>
      </c>
      <c r="E61" s="169" t="s">
        <v>44</v>
      </c>
      <c r="F61" s="378" t="n"/>
      <c r="G61" s="64" t="n">
        <v>0.46</v>
      </c>
      <c r="H61" s="154" t="n">
        <f aca="false" ca="false" dt2D="false" dtr="false" t="normal">G61*курсгс</f>
        <v>46</v>
      </c>
      <c r="I61" s="154" t="n">
        <f aca="false" ca="false" dt2D="false" dtr="false" t="normal">H61-H61*скидкагс</f>
        <v>46</v>
      </c>
    </row>
    <row customHeight="true" ht="15" outlineLevel="0" r="62">
      <c r="A62" s="51" t="s"/>
      <c r="B62" s="43" t="s"/>
      <c r="C62" s="42" t="s"/>
      <c r="D62" s="162" t="n">
        <v>1</v>
      </c>
      <c r="E62" s="169" t="s">
        <v>271</v>
      </c>
      <c r="F62" s="378" t="n"/>
      <c r="G62" s="64" t="n">
        <f aca="false" ca="false" dt2D="false" dtr="false" t="normal">G61</f>
        <v>0.46</v>
      </c>
      <c r="H62" s="154" t="n">
        <f aca="false" ca="false" dt2D="false" dtr="false" t="normal">G62*курсгс</f>
        <v>46</v>
      </c>
      <c r="I62" s="154" t="n">
        <f aca="false" ca="false" dt2D="false" dtr="false" t="normal">H62-H62*скидкагс</f>
        <v>46</v>
      </c>
    </row>
    <row customHeight="true" ht="15" outlineLevel="0" r="63">
      <c r="A63" s="55" t="s"/>
      <c r="B63" s="46" t="s"/>
      <c r="C63" s="45" t="s"/>
      <c r="D63" s="162" t="n">
        <v>1</v>
      </c>
      <c r="E63" s="169" t="s">
        <v>317</v>
      </c>
      <c r="F63" s="378" t="n"/>
      <c r="G63" s="64" t="n">
        <f aca="false" ca="false" dt2D="false" dtr="false" t="normal">G62</f>
        <v>0.46</v>
      </c>
      <c r="H63" s="154" t="n">
        <f aca="false" ca="false" dt2D="false" dtr="false" t="normal">G63*курсгс</f>
        <v>46</v>
      </c>
      <c r="I63" s="154" t="n">
        <f aca="false" ca="false" dt2D="false" dtr="false" t="normal">H63-H63*скидкагс</f>
        <v>46</v>
      </c>
    </row>
    <row customHeight="true" ht="15.75" outlineLevel="0" r="64">
      <c r="A64" s="47" t="n"/>
      <c r="B64" s="48" t="s"/>
      <c r="C64" s="48" t="s"/>
      <c r="D64" s="48" t="s"/>
      <c r="E64" s="48" t="s"/>
      <c r="F64" s="48" t="s"/>
      <c r="G64" s="48" t="s"/>
      <c r="H64" s="48" t="s"/>
      <c r="I64" s="49" t="s"/>
    </row>
    <row customHeight="true" ht="15.75" outlineLevel="0" r="65">
      <c r="A65" s="50" t="n"/>
      <c r="B65" s="25" t="s">
        <v>318</v>
      </c>
      <c r="C65" s="36" t="s">
        <v>319</v>
      </c>
      <c r="D65" s="302" t="s">
        <v>320</v>
      </c>
      <c r="E65" s="169" t="s">
        <v>44</v>
      </c>
      <c r="F65" s="378" t="s">
        <v>31</v>
      </c>
      <c r="G65" s="50" t="n">
        <v>7.5</v>
      </c>
      <c r="H65" s="154" t="n">
        <f aca="false" ca="false" dt2D="false" dtr="false" t="normal">G65*курсгс</f>
        <v>750</v>
      </c>
      <c r="I65" s="154" t="n">
        <f aca="false" ca="false" dt2D="false" dtr="false" t="normal">H65-H65*скидкагс</f>
        <v>750</v>
      </c>
    </row>
    <row customHeight="true" ht="15.75" outlineLevel="0" r="66">
      <c r="A66" s="51" t="s"/>
      <c r="B66" s="43" t="s"/>
      <c r="C66" s="42" t="s"/>
      <c r="D66" s="43" t="s"/>
      <c r="E66" s="169" t="s">
        <v>271</v>
      </c>
      <c r="F66" s="378" t="s">
        <v>272</v>
      </c>
      <c r="G66" s="50" t="n">
        <v>8.3</v>
      </c>
      <c r="H66" s="154" t="n">
        <f aca="false" ca="false" dt2D="false" dtr="false" t="normal">G66*курсгс</f>
        <v>830.0000000000001</v>
      </c>
      <c r="I66" s="154" t="n">
        <f aca="false" ca="false" dt2D="false" dtr="false" t="normal">H66-H66*скидкагс</f>
        <v>830.0000000000001</v>
      </c>
    </row>
    <row customHeight="true" ht="15.75" outlineLevel="0" r="67">
      <c r="A67" s="51" t="s"/>
      <c r="B67" s="43" t="s"/>
      <c r="C67" s="42" t="s"/>
      <c r="D67" s="310" t="s"/>
      <c r="E67" s="169" t="s">
        <v>112</v>
      </c>
      <c r="F67" s="378" t="s">
        <v>113</v>
      </c>
      <c r="G67" s="50" t="n">
        <v>8.3</v>
      </c>
      <c r="H67" s="154" t="n">
        <f aca="false" ca="false" dt2D="false" dtr="false" t="normal">G67*курсгс</f>
        <v>830.0000000000001</v>
      </c>
      <c r="I67" s="154" t="n">
        <f aca="false" ca="false" dt2D="false" dtr="false" t="normal">H67-H67*скидкагс</f>
        <v>830.0000000000001</v>
      </c>
    </row>
    <row customHeight="true" ht="15.75" outlineLevel="0" r="68">
      <c r="A68" s="51" t="s"/>
      <c r="B68" s="43" t="s"/>
      <c r="C68" s="42" t="s"/>
      <c r="D68" s="379" t="s">
        <v>321</v>
      </c>
      <c r="E68" s="169" t="s">
        <v>271</v>
      </c>
      <c r="F68" s="378" t="s">
        <v>272</v>
      </c>
      <c r="G68" s="50" t="n">
        <v>9.84</v>
      </c>
      <c r="H68" s="154" t="n">
        <f aca="false" ca="false" dt2D="false" dtr="false" t="normal">G68*курсгс</f>
        <v>984</v>
      </c>
      <c r="I68" s="154" t="n">
        <f aca="false" ca="false" dt2D="false" dtr="false" t="normal">H68-H68*скидкагс</f>
        <v>984</v>
      </c>
    </row>
    <row customHeight="true" ht="15.75" outlineLevel="0" r="69">
      <c r="A69" s="51" t="s"/>
      <c r="B69" s="43" t="s"/>
      <c r="C69" s="42" t="s"/>
      <c r="D69" s="310" t="s"/>
      <c r="E69" s="169" t="s">
        <v>112</v>
      </c>
      <c r="F69" s="378" t="s">
        <v>113</v>
      </c>
      <c r="G69" s="50" t="n">
        <v>10.25</v>
      </c>
      <c r="H69" s="154" t="n">
        <f aca="false" ca="false" dt2D="false" dtr="false" t="normal">G69*курсгс</f>
        <v>1025</v>
      </c>
      <c r="I69" s="154" t="n">
        <f aca="false" ca="false" dt2D="false" dtr="false" t="normal">H69-H69*скидкагс</f>
        <v>1025</v>
      </c>
    </row>
    <row customHeight="true" ht="15.75" outlineLevel="0" r="70">
      <c r="A70" s="51" t="s"/>
      <c r="B70" s="43" t="s"/>
      <c r="C70" s="42" t="s"/>
      <c r="D70" s="380" t="s">
        <v>322</v>
      </c>
      <c r="E70" s="169" t="s">
        <v>271</v>
      </c>
      <c r="F70" s="378" t="s">
        <v>272</v>
      </c>
      <c r="G70" s="50" t="n">
        <v>14.75</v>
      </c>
      <c r="H70" s="154" t="n">
        <f aca="false" ca="false" dt2D="false" dtr="false" t="normal">G70*курсгс</f>
        <v>1475</v>
      </c>
      <c r="I70" s="154" t="n">
        <f aca="false" ca="false" dt2D="false" dtr="false" t="normal">H70-H70*скидкагс</f>
        <v>1475</v>
      </c>
    </row>
    <row customHeight="true" ht="15.75" outlineLevel="0" r="71">
      <c r="A71" s="55" t="s"/>
      <c r="B71" s="46" t="s"/>
      <c r="C71" s="45" t="s"/>
      <c r="D71" s="46" t="s"/>
      <c r="E71" s="169" t="s">
        <v>112</v>
      </c>
      <c r="F71" s="378" t="s">
        <v>113</v>
      </c>
      <c r="G71" s="50" t="n">
        <v>15.48</v>
      </c>
      <c r="H71" s="154" t="n">
        <f aca="false" ca="false" dt2D="false" dtr="false" t="normal">G71*курсгс</f>
        <v>1548</v>
      </c>
      <c r="I71" s="154" t="n">
        <f aca="false" ca="false" dt2D="false" dtr="false" t="normal">H71-H71*скидкагс</f>
        <v>1548</v>
      </c>
    </row>
    <row customHeight="true" ht="15.75" outlineLevel="0" r="72">
      <c r="A72" s="47" t="n"/>
      <c r="B72" s="47" t="n"/>
      <c r="C72" s="47" t="n"/>
      <c r="D72" s="47" t="n"/>
      <c r="E72" s="47" t="n"/>
      <c r="F72" s="47" t="n"/>
      <c r="G72" s="47" t="n"/>
      <c r="H72" s="47" t="n"/>
      <c r="I72" s="47" t="n"/>
    </row>
    <row ht="15" outlineLevel="0" r="73">
      <c r="A73" s="50" t="n"/>
      <c r="B73" s="25" t="s">
        <v>323</v>
      </c>
      <c r="C73" s="36" t="s">
        <v>324</v>
      </c>
      <c r="D73" s="162" t="n"/>
      <c r="E73" s="169" t="s">
        <v>44</v>
      </c>
      <c r="F73" s="378" t="s">
        <v>31</v>
      </c>
      <c r="G73" s="64" t="n">
        <v>0.63</v>
      </c>
      <c r="H73" s="154" t="n">
        <f aca="false" ca="false" dt2D="false" dtr="false" t="normal">G73*курсгс</f>
        <v>63</v>
      </c>
      <c r="I73" s="154" t="n">
        <f aca="false" ca="false" dt2D="false" dtr="false" t="normal">H73-H73*скидкагс</f>
        <v>63</v>
      </c>
    </row>
    <row ht="15" outlineLevel="0" r="74">
      <c r="A74" s="51" t="s"/>
      <c r="B74" s="43" t="s"/>
      <c r="C74" s="42" t="s"/>
      <c r="D74" s="164" t="s"/>
      <c r="E74" s="169" t="s">
        <v>271</v>
      </c>
      <c r="F74" s="378" t="s">
        <v>272</v>
      </c>
      <c r="G74" s="64" t="n">
        <v>0.96</v>
      </c>
      <c r="H74" s="154" t="n">
        <f aca="false" ca="false" dt2D="false" dtr="false" t="normal">G74*курсгс</f>
        <v>96</v>
      </c>
      <c r="I74" s="154" t="n">
        <f aca="false" ca="false" dt2D="false" dtr="false" t="normal">H74-H74*скидкагс</f>
        <v>96</v>
      </c>
    </row>
    <row ht="15" outlineLevel="0" r="75">
      <c r="A75" s="51" t="s"/>
      <c r="B75" s="43" t="s"/>
      <c r="C75" s="42" t="s"/>
      <c r="D75" s="164" t="s"/>
      <c r="E75" s="169" t="s">
        <v>112</v>
      </c>
      <c r="F75" s="378" t="s">
        <v>113</v>
      </c>
      <c r="G75" s="64" t="n">
        <f aca="false" ca="false" dt2D="false" dtr="false" t="normal">G74</f>
        <v>0.96</v>
      </c>
      <c r="H75" s="154" t="n">
        <f aca="false" ca="false" dt2D="false" dtr="false" t="normal">G75*курсгс</f>
        <v>96</v>
      </c>
      <c r="I75" s="154" t="n">
        <f aca="false" ca="false" dt2D="false" dtr="false" t="normal">H75-H75*скидкагс</f>
        <v>96</v>
      </c>
    </row>
    <row ht="15" outlineLevel="0" r="76">
      <c r="A76" s="51" t="s"/>
      <c r="B76" s="43" t="s"/>
      <c r="C76" s="42" t="s"/>
      <c r="D76" s="164" t="s"/>
      <c r="E76" s="169" t="n"/>
      <c r="F76" s="378" t="n"/>
      <c r="G76" s="64" t="n"/>
      <c r="H76" s="154" t="n"/>
      <c r="I76" s="154" t="n"/>
    </row>
    <row ht="15" outlineLevel="0" r="77">
      <c r="A77" s="51" t="s"/>
      <c r="B77" s="43" t="s"/>
      <c r="C77" s="42" t="s"/>
      <c r="D77" s="164" t="s"/>
      <c r="E77" s="169" t="n"/>
      <c r="F77" s="378" t="n"/>
      <c r="G77" s="64" t="n"/>
      <c r="H77" s="154" t="n"/>
      <c r="I77" s="154" t="n"/>
    </row>
    <row ht="15" outlineLevel="0" r="78">
      <c r="A78" s="51" t="s"/>
      <c r="B78" s="43" t="s"/>
      <c r="C78" s="42" t="s"/>
      <c r="D78" s="164" t="s"/>
      <c r="E78" s="169" t="n"/>
      <c r="F78" s="378" t="n"/>
      <c r="G78" s="64" t="n"/>
      <c r="H78" s="154" t="n"/>
      <c r="I78" s="154" t="n"/>
    </row>
    <row ht="15" outlineLevel="0" r="79">
      <c r="A79" s="55" t="s"/>
      <c r="B79" s="46" t="s"/>
      <c r="C79" s="45" t="s"/>
      <c r="D79" s="166" t="s"/>
      <c r="E79" s="169" t="n"/>
      <c r="F79" s="378" t="n"/>
      <c r="G79" s="64" t="n"/>
      <c r="H79" s="154" t="n"/>
      <c r="I79" s="154" t="n"/>
    </row>
    <row customHeight="true" ht="15.75" outlineLevel="0" r="80">
      <c r="A80" s="47" t="n"/>
      <c r="B80" s="48" t="s"/>
      <c r="C80" s="48" t="s"/>
      <c r="D80" s="48" t="s"/>
      <c r="E80" s="48" t="s"/>
      <c r="F80" s="48" t="s"/>
      <c r="G80" s="48" t="s"/>
      <c r="H80" s="48" t="s"/>
      <c r="I80" s="49" t="s"/>
    </row>
    <row customHeight="true" ht="15" outlineLevel="0" r="81">
      <c r="A81" s="50" t="n"/>
      <c r="B81" s="25" t="s">
        <v>325</v>
      </c>
      <c r="C81" s="36" t="s">
        <v>326</v>
      </c>
      <c r="D81" s="162" t="n"/>
      <c r="E81" s="169" t="s">
        <v>44</v>
      </c>
      <c r="F81" s="378" t="s">
        <v>31</v>
      </c>
      <c r="G81" s="64" t="n">
        <v>1.67</v>
      </c>
      <c r="H81" s="154" t="n">
        <f aca="false" ca="false" dt2D="false" dtr="false" t="normal">G81*курсгс</f>
        <v>167</v>
      </c>
      <c r="I81" s="154" t="n">
        <f aca="false" ca="false" dt2D="false" dtr="false" t="normal">H81-H81*скидкагс</f>
        <v>167</v>
      </c>
    </row>
    <row ht="15" outlineLevel="0" r="82">
      <c r="A82" s="51" t="s"/>
      <c r="B82" s="43" t="s"/>
      <c r="C82" s="42" t="s"/>
      <c r="D82" s="164" t="s"/>
      <c r="E82" s="169" t="s">
        <v>271</v>
      </c>
      <c r="F82" s="378" t="s">
        <v>272</v>
      </c>
      <c r="G82" s="64" t="n">
        <v>1.92</v>
      </c>
      <c r="H82" s="154" t="n">
        <f aca="false" ca="false" dt2D="false" dtr="false" t="normal">G82*курсгс</f>
        <v>192</v>
      </c>
      <c r="I82" s="154" t="n">
        <f aca="false" ca="false" dt2D="false" dtr="false" t="normal">H82-H82*скидкагс</f>
        <v>192</v>
      </c>
    </row>
    <row ht="15" outlineLevel="0" r="83">
      <c r="A83" s="51" t="s"/>
      <c r="B83" s="43" t="s"/>
      <c r="C83" s="42" t="s"/>
      <c r="D83" s="164" t="s"/>
      <c r="E83" s="169" t="s">
        <v>112</v>
      </c>
      <c r="F83" s="378" t="s">
        <v>113</v>
      </c>
      <c r="G83" s="64" t="n">
        <f aca="false" ca="false" dt2D="false" dtr="false" t="normal">G82</f>
        <v>1.92</v>
      </c>
      <c r="H83" s="154" t="n">
        <f aca="false" ca="false" dt2D="false" dtr="false" t="normal">G83*курсгс</f>
        <v>192</v>
      </c>
      <c r="I83" s="154" t="n">
        <f aca="false" ca="false" dt2D="false" dtr="false" t="normal">H83-H83*скидкагс</f>
        <v>192</v>
      </c>
    </row>
    <row ht="15" outlineLevel="0" r="84">
      <c r="A84" s="51" t="s"/>
      <c r="B84" s="43" t="s"/>
      <c r="C84" s="42" t="s"/>
      <c r="D84" s="164" t="s"/>
      <c r="E84" s="38" t="n"/>
      <c r="F84" s="38" t="n"/>
      <c r="G84" s="64" t="n"/>
      <c r="H84" s="154" t="n"/>
      <c r="I84" s="362" t="n"/>
    </row>
    <row ht="15" outlineLevel="0" r="85">
      <c r="A85" s="51" t="s"/>
      <c r="B85" s="43" t="s"/>
      <c r="C85" s="42" t="s"/>
      <c r="D85" s="164" t="s"/>
      <c r="E85" s="38" t="n"/>
      <c r="F85" s="38" t="n"/>
      <c r="G85" s="64" t="n"/>
      <c r="H85" s="154" t="n"/>
      <c r="I85" s="362" t="n"/>
    </row>
    <row ht="15" outlineLevel="0" r="86">
      <c r="A86" s="51" t="s"/>
      <c r="B86" s="43" t="s"/>
      <c r="C86" s="42" t="s"/>
      <c r="D86" s="164" t="s"/>
      <c r="E86" s="38" t="n"/>
      <c r="F86" s="38" t="n"/>
      <c r="G86" s="64" t="n"/>
      <c r="H86" s="154" t="n"/>
      <c r="I86" s="362" t="n"/>
    </row>
    <row ht="15" outlineLevel="0" r="87">
      <c r="A87" s="55" t="s"/>
      <c r="B87" s="46" t="s"/>
      <c r="C87" s="45" t="s"/>
      <c r="D87" s="166" t="s"/>
      <c r="E87" s="38" t="n"/>
      <c r="F87" s="38" t="n"/>
      <c r="G87" s="64" t="n"/>
      <c r="H87" s="154" t="n"/>
      <c r="I87" s="362" t="n"/>
    </row>
    <row ht="15" outlineLevel="0" r="88">
      <c r="A88" s="47" t="n"/>
      <c r="B88" s="48" t="s"/>
      <c r="C88" s="48" t="s"/>
      <c r="D88" s="48" t="s"/>
      <c r="E88" s="48" t="s"/>
      <c r="F88" s="48" t="s"/>
      <c r="G88" s="48" t="s"/>
      <c r="H88" s="48" t="s"/>
      <c r="I88" s="49" t="s"/>
    </row>
    <row customHeight="true" ht="15" outlineLevel="0" r="89">
      <c r="A89" s="50" t="n"/>
      <c r="B89" s="25" t="s">
        <v>327</v>
      </c>
      <c r="C89" s="36" t="s">
        <v>328</v>
      </c>
      <c r="D89" s="162" t="n"/>
      <c r="E89" s="169" t="s">
        <v>44</v>
      </c>
      <c r="F89" s="378" t="s">
        <v>31</v>
      </c>
      <c r="G89" s="64" t="n">
        <v>3.66</v>
      </c>
      <c r="H89" s="154" t="n">
        <f aca="false" ca="false" dt2D="false" dtr="false" t="normal">G89*курсгс</f>
        <v>366</v>
      </c>
      <c r="I89" s="154" t="n">
        <f aca="false" ca="false" dt2D="false" dtr="false" t="normal">H89-H89*скидкагс</f>
        <v>366</v>
      </c>
    </row>
    <row customHeight="true" ht="15" outlineLevel="0" r="90">
      <c r="A90" s="51" t="s"/>
      <c r="B90" s="43" t="s"/>
      <c r="C90" s="42" t="s"/>
      <c r="D90" s="164" t="s"/>
      <c r="E90" s="169" t="s">
        <v>271</v>
      </c>
      <c r="F90" s="378" t="s">
        <v>272</v>
      </c>
      <c r="G90" s="64" t="n">
        <v>4.209</v>
      </c>
      <c r="H90" s="154" t="n">
        <f aca="false" ca="false" dt2D="false" dtr="false" t="normal">G90*курсгс</f>
        <v>420.90000000000003</v>
      </c>
      <c r="I90" s="154" t="n">
        <f aca="false" ca="false" dt2D="false" dtr="false" t="normal">H90-H90*скидкагс</f>
        <v>420.90000000000003</v>
      </c>
    </row>
    <row customHeight="true" ht="15" outlineLevel="0" r="91">
      <c r="A91" s="55" t="s"/>
      <c r="B91" s="46" t="s"/>
      <c r="C91" s="45" t="s"/>
      <c r="D91" s="166" t="s"/>
      <c r="E91" s="169" t="s">
        <v>112</v>
      </c>
      <c r="F91" s="378" t="s">
        <v>113</v>
      </c>
      <c r="G91" s="64" t="n">
        <v>4.21</v>
      </c>
      <c r="H91" s="154" t="n">
        <f aca="false" ca="false" dt2D="false" dtr="false" t="normal">G91*курсгс</f>
        <v>421</v>
      </c>
      <c r="I91" s="154" t="n">
        <f aca="false" ca="false" dt2D="false" dtr="false" t="normal">H91-H91*скидкагс</f>
        <v>421</v>
      </c>
    </row>
    <row customHeight="true" ht="15.75" outlineLevel="0" r="92">
      <c r="A92" s="47" t="n"/>
      <c r="B92" s="48" t="s"/>
      <c r="C92" s="48" t="s"/>
      <c r="D92" s="48" t="s"/>
      <c r="E92" s="48" t="s"/>
      <c r="F92" s="48" t="s"/>
      <c r="G92" s="48" t="s"/>
      <c r="H92" s="48" t="s"/>
      <c r="I92" s="49" t="s"/>
    </row>
    <row customHeight="true" ht="15.75" outlineLevel="0" r="93">
      <c r="A93" s="50" t="n"/>
      <c r="B93" s="25" t="s">
        <v>329</v>
      </c>
      <c r="C93" s="36" t="s">
        <v>330</v>
      </c>
      <c r="D93" s="50" t="n"/>
      <c r="E93" s="25" t="s">
        <v>44</v>
      </c>
      <c r="F93" s="25" t="s">
        <v>31</v>
      </c>
      <c r="G93" s="39" t="n">
        <v>3.65</v>
      </c>
      <c r="H93" s="154" t="n">
        <f aca="false" ca="false" dt2D="false" dtr="false" t="normal">G93*курсгс</f>
        <v>365</v>
      </c>
      <c r="I93" s="39" t="n">
        <f aca="false" ca="false" dt2D="false" dtr="false" t="normal">H93-H93*скидкагс</f>
        <v>365</v>
      </c>
    </row>
    <row customHeight="true" ht="15.75" outlineLevel="0" r="94">
      <c r="A94" s="51" t="s"/>
      <c r="B94" s="43" t="s"/>
      <c r="C94" s="42" t="s"/>
      <c r="D94" s="51" t="s"/>
      <c r="E94" s="43" t="s"/>
      <c r="F94" s="43" t="s"/>
      <c r="G94" s="39" t="n"/>
      <c r="H94" s="50" t="n"/>
      <c r="I94" s="99" t="s"/>
    </row>
    <row customHeight="true" ht="15.75" outlineLevel="0" r="95">
      <c r="A95" s="51" t="s"/>
      <c r="B95" s="43" t="s"/>
      <c r="C95" s="42" t="s"/>
      <c r="D95" s="51" t="s"/>
      <c r="E95" s="43" t="s"/>
      <c r="F95" s="43" t="s"/>
      <c r="G95" s="39" t="n"/>
      <c r="H95" s="50" t="n"/>
      <c r="I95" s="99" t="s"/>
    </row>
    <row customHeight="true" ht="15.75" outlineLevel="0" r="96">
      <c r="A96" s="51" t="s"/>
      <c r="B96" s="43" t="s"/>
      <c r="C96" s="42" t="s"/>
      <c r="D96" s="51" t="s"/>
      <c r="E96" s="43" t="s"/>
      <c r="F96" s="43" t="s"/>
      <c r="G96" s="39" t="n"/>
      <c r="H96" s="50" t="n"/>
      <c r="I96" s="99" t="s"/>
    </row>
    <row customHeight="true" ht="15.75" outlineLevel="0" r="97">
      <c r="A97" s="51" t="s"/>
      <c r="B97" s="43" t="s"/>
      <c r="C97" s="42" t="s"/>
      <c r="D97" s="51" t="s"/>
      <c r="E97" s="43" t="s"/>
      <c r="F97" s="43" t="s"/>
      <c r="G97" s="39" t="n"/>
      <c r="H97" s="50" t="n"/>
      <c r="I97" s="99" t="s"/>
    </row>
    <row customHeight="true" ht="15.75" outlineLevel="0" r="98">
      <c r="A98" s="55" t="s"/>
      <c r="B98" s="46" t="s"/>
      <c r="C98" s="45" t="s"/>
      <c r="D98" s="55" t="s"/>
      <c r="E98" s="46" t="s"/>
      <c r="F98" s="46" t="s"/>
      <c r="G98" s="39" t="n"/>
      <c r="H98" s="50" t="n"/>
      <c r="I98" s="102" t="s"/>
    </row>
    <row customHeight="true" ht="15.75" outlineLevel="0" r="99">
      <c r="A99" s="47" t="n"/>
      <c r="B99" s="48" t="s"/>
      <c r="C99" s="48" t="s"/>
      <c r="D99" s="48" t="s"/>
      <c r="E99" s="48" t="s"/>
      <c r="F99" s="48" t="s"/>
      <c r="G99" s="48" t="s"/>
      <c r="H99" s="48" t="s"/>
      <c r="I99" s="49" t="s"/>
    </row>
    <row customHeight="true" ht="15" outlineLevel="0" r="100">
      <c r="A100" s="50" t="n"/>
      <c r="B100" s="25" t="s">
        <v>331</v>
      </c>
      <c r="C100" s="36" t="s">
        <v>332</v>
      </c>
      <c r="D100" s="162" t="n"/>
      <c r="E100" s="25" t="s">
        <v>44</v>
      </c>
      <c r="F100" s="25" t="s">
        <v>31</v>
      </c>
      <c r="G100" s="64" t="n">
        <v>0.5</v>
      </c>
      <c r="H100" s="154" t="n">
        <f aca="false" ca="false" dt2D="false" dtr="false" t="normal">G100*курсгс</f>
        <v>50</v>
      </c>
      <c r="I100" s="39" t="n">
        <f aca="false" ca="false" dt2D="false" dtr="false" t="normal">H100-H100*скидкагс</f>
        <v>50</v>
      </c>
    </row>
    <row ht="15" outlineLevel="0" r="101">
      <c r="A101" s="51" t="s"/>
      <c r="B101" s="43" t="s"/>
      <c r="C101" s="42" t="s"/>
      <c r="D101" s="164" t="s"/>
      <c r="E101" s="43" t="s"/>
      <c r="F101" s="43" t="s"/>
      <c r="G101" s="64" t="n"/>
      <c r="H101" s="154" t="n"/>
      <c r="I101" s="99" t="s"/>
    </row>
    <row ht="15" outlineLevel="0" r="102">
      <c r="A102" s="51" t="s"/>
      <c r="B102" s="43" t="s"/>
      <c r="C102" s="42" t="s"/>
      <c r="D102" s="164" t="s"/>
      <c r="E102" s="43" t="s"/>
      <c r="F102" s="43" t="s"/>
      <c r="G102" s="64" t="n"/>
      <c r="H102" s="154" t="n"/>
      <c r="I102" s="99" t="s"/>
    </row>
    <row ht="15" outlineLevel="0" r="103">
      <c r="A103" s="51" t="s"/>
      <c r="B103" s="43" t="s"/>
      <c r="C103" s="42" t="s"/>
      <c r="D103" s="164" t="s"/>
      <c r="E103" s="43" t="s"/>
      <c r="F103" s="43" t="s"/>
      <c r="G103" s="64" t="n"/>
      <c r="H103" s="154" t="n"/>
      <c r="I103" s="99" t="s"/>
    </row>
    <row ht="15" outlineLevel="0" r="104">
      <c r="A104" s="51" t="s"/>
      <c r="B104" s="43" t="s"/>
      <c r="C104" s="42" t="s"/>
      <c r="D104" s="164" t="s"/>
      <c r="E104" s="43" t="s"/>
      <c r="F104" s="43" t="s"/>
      <c r="G104" s="64" t="n"/>
      <c r="H104" s="154" t="n"/>
      <c r="I104" s="99" t="s"/>
    </row>
    <row ht="15" outlineLevel="0" r="105">
      <c r="A105" s="51" t="s"/>
      <c r="B105" s="43" t="s"/>
      <c r="C105" s="42" t="s"/>
      <c r="D105" s="164" t="s"/>
      <c r="E105" s="43" t="s"/>
      <c r="F105" s="43" t="s"/>
      <c r="G105" s="64" t="n"/>
      <c r="H105" s="154" t="n"/>
      <c r="I105" s="99" t="s"/>
    </row>
    <row ht="15" outlineLevel="0" r="106">
      <c r="A106" s="55" t="s"/>
      <c r="B106" s="46" t="s"/>
      <c r="C106" s="45" t="s"/>
      <c r="D106" s="166" t="s"/>
      <c r="E106" s="46" t="s"/>
      <c r="F106" s="46" t="s"/>
      <c r="G106" s="64" t="n"/>
      <c r="H106" s="154" t="n"/>
      <c r="I106" s="102" t="s"/>
    </row>
    <row customHeight="true" ht="15.75" outlineLevel="0" r="107">
      <c r="A107" s="47" t="n"/>
      <c r="B107" s="48" t="s"/>
      <c r="C107" s="48" t="s"/>
      <c r="D107" s="48" t="s"/>
      <c r="E107" s="48" t="s"/>
      <c r="F107" s="48" t="s"/>
      <c r="G107" s="48" t="s"/>
      <c r="H107" s="48" t="s"/>
      <c r="I107" s="49" t="s"/>
    </row>
    <row customHeight="true" ht="15" outlineLevel="0" r="108">
      <c r="A108" s="50" t="n"/>
      <c r="B108" s="25" t="s">
        <v>333</v>
      </c>
      <c r="C108" s="36" t="s">
        <v>334</v>
      </c>
      <c r="D108" s="162" t="n"/>
      <c r="E108" s="25" t="s">
        <v>44</v>
      </c>
      <c r="F108" s="25" t="s">
        <v>31</v>
      </c>
      <c r="G108" s="64" t="n">
        <v>0.5</v>
      </c>
      <c r="H108" s="154" t="n">
        <f aca="false" ca="false" dt2D="false" dtr="false" t="normal">G108*курсгс</f>
        <v>50</v>
      </c>
      <c r="I108" s="39" t="n">
        <f aca="false" ca="false" dt2D="false" dtr="false" t="normal">H108-H108*скидкагс</f>
        <v>50</v>
      </c>
    </row>
    <row ht="15" outlineLevel="0" r="109">
      <c r="A109" s="51" t="s"/>
      <c r="B109" s="43" t="s"/>
      <c r="C109" s="42" t="s"/>
      <c r="D109" s="164" t="s"/>
      <c r="E109" s="43" t="s"/>
      <c r="F109" s="43" t="s"/>
      <c r="G109" s="64" t="n"/>
      <c r="H109" s="154" t="n"/>
      <c r="I109" s="99" t="s"/>
    </row>
    <row ht="15" outlineLevel="0" r="110">
      <c r="A110" s="51" t="s"/>
      <c r="B110" s="43" t="s"/>
      <c r="C110" s="42" t="s"/>
      <c r="D110" s="164" t="s"/>
      <c r="E110" s="43" t="s"/>
      <c r="F110" s="43" t="s"/>
      <c r="G110" s="64" t="n"/>
      <c r="H110" s="154" t="n"/>
      <c r="I110" s="99" t="s"/>
    </row>
    <row ht="15" outlineLevel="0" r="111">
      <c r="A111" s="51" t="s"/>
      <c r="B111" s="43" t="s"/>
      <c r="C111" s="42" t="s"/>
      <c r="D111" s="164" t="s"/>
      <c r="E111" s="43" t="s"/>
      <c r="F111" s="43" t="s"/>
      <c r="G111" s="64" t="n"/>
      <c r="H111" s="154" t="n"/>
      <c r="I111" s="99" t="s"/>
    </row>
    <row ht="15" outlineLevel="0" r="112">
      <c r="A112" s="51" t="s"/>
      <c r="B112" s="43" t="s"/>
      <c r="C112" s="42" t="s"/>
      <c r="D112" s="164" t="s"/>
      <c r="E112" s="43" t="s"/>
      <c r="F112" s="43" t="s"/>
      <c r="G112" s="64" t="n"/>
      <c r="H112" s="154" t="n"/>
      <c r="I112" s="99" t="s"/>
    </row>
    <row ht="15" outlineLevel="0" r="113">
      <c r="A113" s="51" t="s"/>
      <c r="B113" s="43" t="s"/>
      <c r="C113" s="42" t="s"/>
      <c r="D113" s="164" t="s"/>
      <c r="E113" s="43" t="s"/>
      <c r="F113" s="43" t="s"/>
      <c r="G113" s="64" t="n"/>
      <c r="H113" s="154" t="n"/>
      <c r="I113" s="99" t="s"/>
    </row>
    <row ht="15" outlineLevel="0" r="114">
      <c r="A114" s="55" t="s"/>
      <c r="B114" s="46" t="s"/>
      <c r="C114" s="45" t="s"/>
      <c r="D114" s="166" t="s"/>
      <c r="E114" s="46" t="s"/>
      <c r="F114" s="46" t="s"/>
      <c r="G114" s="64" t="n"/>
      <c r="H114" s="154" t="n"/>
      <c r="I114" s="102" t="s"/>
    </row>
    <row customHeight="true" ht="15.75" outlineLevel="0" r="115">
      <c r="A115" s="47" t="n"/>
      <c r="B115" s="48" t="s"/>
      <c r="C115" s="48" t="s"/>
      <c r="D115" s="48" t="s"/>
      <c r="E115" s="48" t="s"/>
      <c r="F115" s="48" t="s"/>
      <c r="G115" s="48" t="s"/>
      <c r="H115" s="48" t="s"/>
      <c r="I115" s="49" t="s"/>
    </row>
    <row customHeight="true" ht="15" outlineLevel="0" r="116">
      <c r="A116" s="50" t="n"/>
      <c r="B116" s="25" t="s">
        <v>335</v>
      </c>
      <c r="C116" s="36" t="s">
        <v>336</v>
      </c>
      <c r="D116" s="162" t="n"/>
      <c r="E116" s="25" t="s">
        <v>44</v>
      </c>
      <c r="F116" s="25" t="s">
        <v>31</v>
      </c>
      <c r="G116" s="64" t="n">
        <v>0.54</v>
      </c>
      <c r="H116" s="154" t="n">
        <f aca="false" ca="false" dt2D="false" dtr="false" t="normal">G116*курсгс</f>
        <v>54</v>
      </c>
      <c r="I116" s="39" t="n">
        <f aca="false" ca="false" dt2D="false" dtr="false" t="normal">H116-H116*скидкагс</f>
        <v>54</v>
      </c>
    </row>
    <row ht="15" outlineLevel="0" r="117">
      <c r="A117" s="51" t="s"/>
      <c r="B117" s="43" t="s"/>
      <c r="C117" s="42" t="s"/>
      <c r="D117" s="164" t="s"/>
      <c r="E117" s="43" t="s"/>
      <c r="F117" s="43" t="s"/>
      <c r="G117" s="64" t="n"/>
      <c r="H117" s="154" t="n"/>
      <c r="I117" s="99" t="s"/>
    </row>
    <row ht="15" outlineLevel="0" r="118">
      <c r="A118" s="51" t="s"/>
      <c r="B118" s="43" t="s"/>
      <c r="C118" s="42" t="s"/>
      <c r="D118" s="164" t="s"/>
      <c r="E118" s="43" t="s"/>
      <c r="F118" s="43" t="s"/>
      <c r="G118" s="64" t="n"/>
      <c r="H118" s="154" t="n"/>
      <c r="I118" s="99" t="s"/>
    </row>
    <row ht="15" outlineLevel="0" r="119">
      <c r="A119" s="51" t="s"/>
      <c r="B119" s="43" t="s"/>
      <c r="C119" s="42" t="s"/>
      <c r="D119" s="164" t="s"/>
      <c r="E119" s="43" t="s"/>
      <c r="F119" s="43" t="s"/>
      <c r="G119" s="64" t="n"/>
      <c r="H119" s="154" t="n"/>
      <c r="I119" s="99" t="s"/>
    </row>
    <row ht="15" outlineLevel="0" r="120">
      <c r="A120" s="51" t="s"/>
      <c r="B120" s="43" t="s"/>
      <c r="C120" s="42" t="s"/>
      <c r="D120" s="164" t="s"/>
      <c r="E120" s="43" t="s"/>
      <c r="F120" s="43" t="s"/>
      <c r="G120" s="64" t="n"/>
      <c r="H120" s="154" t="n"/>
      <c r="I120" s="99" t="s"/>
    </row>
    <row ht="15" outlineLevel="0" r="121">
      <c r="A121" s="51" t="s"/>
      <c r="B121" s="43" t="s"/>
      <c r="C121" s="42" t="s"/>
      <c r="D121" s="164" t="s"/>
      <c r="E121" s="43" t="s"/>
      <c r="F121" s="43" t="s"/>
      <c r="G121" s="64" t="n"/>
      <c r="H121" s="154" t="n"/>
      <c r="I121" s="99" t="s"/>
    </row>
    <row ht="15" outlineLevel="0" r="122">
      <c r="A122" s="55" t="s"/>
      <c r="B122" s="46" t="s"/>
      <c r="C122" s="45" t="s"/>
      <c r="D122" s="166" t="s"/>
      <c r="E122" s="46" t="s"/>
      <c r="F122" s="46" t="s"/>
      <c r="G122" s="64" t="n"/>
      <c r="H122" s="154" t="n"/>
      <c r="I122" s="102" t="s"/>
    </row>
    <row customHeight="true" ht="15.75" outlineLevel="0" r="123">
      <c r="A123" s="47" t="n"/>
      <c r="B123" s="48" t="s"/>
      <c r="C123" s="48" t="s"/>
      <c r="D123" s="48" t="s"/>
      <c r="E123" s="48" t="s"/>
      <c r="F123" s="48" t="s"/>
      <c r="G123" s="48" t="s"/>
      <c r="H123" s="48" t="s"/>
      <c r="I123" s="49" t="s"/>
    </row>
    <row customHeight="true" ht="15.75" outlineLevel="0" r="124">
      <c r="A124" s="381" t="n"/>
      <c r="B124" s="25" t="s">
        <v>337</v>
      </c>
      <c r="C124" s="36" t="s">
        <v>338</v>
      </c>
      <c r="D124" s="162" t="n"/>
      <c r="E124" s="169" t="s">
        <v>44</v>
      </c>
      <c r="F124" s="378" t="s">
        <v>31</v>
      </c>
      <c r="G124" s="64" t="n">
        <v>4.39</v>
      </c>
      <c r="H124" s="154" t="n">
        <f aca="false" ca="false" dt2D="false" dtr="false" t="normal">G124*курсгс</f>
        <v>438.99999999999994</v>
      </c>
      <c r="I124" s="154" t="n">
        <f aca="false" ca="false" dt2D="false" dtr="false" t="normal">H124-H124*скидкагс</f>
        <v>438.99999999999994</v>
      </c>
    </row>
    <row customHeight="true" ht="15.75" outlineLevel="0" r="125">
      <c r="A125" s="382" t="s"/>
      <c r="B125" s="43" t="s"/>
      <c r="C125" s="42" t="s"/>
      <c r="D125" s="164" t="s"/>
      <c r="E125" s="169" t="s">
        <v>271</v>
      </c>
      <c r="F125" s="378" t="s">
        <v>272</v>
      </c>
      <c r="G125" s="64" t="n">
        <v>5.04</v>
      </c>
      <c r="H125" s="154" t="n">
        <f aca="false" ca="false" dt2D="false" dtr="false" t="normal">G125*курсгс</f>
        <v>504</v>
      </c>
      <c r="I125" s="154" t="n">
        <f aca="false" ca="false" dt2D="false" dtr="false" t="normal">H125-H125*скидкагс</f>
        <v>504</v>
      </c>
    </row>
    <row customHeight="true" ht="15.75" outlineLevel="0" r="126">
      <c r="A126" s="382" t="s"/>
      <c r="B126" s="43" t="s"/>
      <c r="C126" s="42" t="s"/>
      <c r="D126" s="164" t="s"/>
      <c r="E126" s="169" t="s">
        <v>112</v>
      </c>
      <c r="F126" s="378" t="s">
        <v>113</v>
      </c>
      <c r="G126" s="39" t="n">
        <f aca="false" ca="false" dt2D="false" dtr="false" t="normal">G125</f>
        <v>5.04</v>
      </c>
      <c r="H126" s="154" t="n">
        <f aca="false" ca="false" dt2D="false" dtr="false" t="normal">G126*курсгс</f>
        <v>504</v>
      </c>
      <c r="I126" s="154" t="n">
        <f aca="false" ca="false" dt2D="false" dtr="false" t="normal">H126-H126*скидкагс</f>
        <v>504</v>
      </c>
    </row>
    <row customHeight="true" ht="15.75" outlineLevel="0" r="127">
      <c r="A127" s="382" t="s"/>
      <c r="B127" s="43" t="s"/>
      <c r="C127" s="42" t="s"/>
      <c r="D127" s="164" t="s"/>
      <c r="E127" s="50" t="n"/>
      <c r="F127" s="50" t="n"/>
      <c r="G127" s="39" t="n"/>
      <c r="H127" s="50" t="n"/>
      <c r="I127" s="50" t="n"/>
    </row>
    <row customHeight="true" ht="15.75" outlineLevel="0" r="128">
      <c r="A128" s="382" t="s"/>
      <c r="B128" s="43" t="s"/>
      <c r="C128" s="42" t="s"/>
      <c r="D128" s="164" t="s"/>
      <c r="E128" s="50" t="n"/>
      <c r="F128" s="50" t="n"/>
      <c r="G128" s="39" t="n"/>
      <c r="H128" s="50" t="n"/>
      <c r="I128" s="50" t="n"/>
    </row>
    <row customHeight="true" ht="15.75" outlineLevel="0" r="129">
      <c r="A129" s="382" t="s"/>
      <c r="B129" s="43" t="s"/>
      <c r="C129" s="42" t="s"/>
      <c r="D129" s="164" t="s"/>
      <c r="E129" s="50" t="n"/>
      <c r="F129" s="50" t="n"/>
      <c r="G129" s="39" t="n"/>
      <c r="H129" s="50" t="n"/>
      <c r="I129" s="50" t="n"/>
    </row>
    <row customHeight="true" ht="15.75" outlineLevel="0" r="130">
      <c r="A130" s="383" t="s"/>
      <c r="B130" s="46" t="s"/>
      <c r="C130" s="45" t="s"/>
      <c r="D130" s="166" t="s"/>
      <c r="E130" s="50" t="n"/>
      <c r="F130" s="50" t="n"/>
      <c r="G130" s="39" t="n"/>
      <c r="H130" s="50" t="n"/>
      <c r="I130" s="50" t="n"/>
    </row>
    <row customHeight="true" ht="15.75" outlineLevel="0" r="131">
      <c r="A131" s="47" t="n"/>
      <c r="B131" s="47" t="n"/>
      <c r="C131" s="47" t="n"/>
      <c r="D131" s="47" t="n"/>
      <c r="E131" s="47" t="n"/>
      <c r="F131" s="47" t="n"/>
      <c r="G131" s="384" t="n"/>
      <c r="H131" s="47" t="n"/>
      <c r="I131" s="47" t="n"/>
    </row>
    <row customHeight="true" ht="15" outlineLevel="0" r="132">
      <c r="A132" s="50" t="n"/>
      <c r="B132" s="25" t="s">
        <v>339</v>
      </c>
      <c r="C132" s="36" t="s">
        <v>340</v>
      </c>
      <c r="D132" s="162" t="n"/>
      <c r="E132" s="169" t="s">
        <v>44</v>
      </c>
      <c r="F132" s="378" t="s">
        <v>31</v>
      </c>
      <c r="G132" s="64" t="n">
        <v>8.69</v>
      </c>
      <c r="H132" s="154" t="n">
        <f aca="false" ca="false" dt2D="false" dtr="false" t="normal">G132*курсгс</f>
        <v>869</v>
      </c>
      <c r="I132" s="154" t="n">
        <f aca="false" ca="false" dt2D="false" dtr="false" t="normal">H132-H132*скидкагс</f>
        <v>869</v>
      </c>
    </row>
    <row ht="15" outlineLevel="0" r="133">
      <c r="A133" s="51" t="s"/>
      <c r="B133" s="43" t="s"/>
      <c r="C133" s="42" t="s"/>
      <c r="D133" s="164" t="s"/>
      <c r="E133" s="169" t="s">
        <v>271</v>
      </c>
      <c r="F133" s="378" t="s">
        <v>272</v>
      </c>
      <c r="G133" s="64" t="n">
        <v>9.99</v>
      </c>
      <c r="H133" s="154" t="n">
        <f aca="false" ca="false" dt2D="false" dtr="false" t="normal">G133*курсгс</f>
        <v>999</v>
      </c>
      <c r="I133" s="154" t="n">
        <f aca="false" ca="false" dt2D="false" dtr="false" t="normal">H133-H133*скидкагс</f>
        <v>999</v>
      </c>
    </row>
    <row ht="15" outlineLevel="0" r="134">
      <c r="A134" s="51" t="s"/>
      <c r="B134" s="43" t="s"/>
      <c r="C134" s="42" t="s"/>
      <c r="D134" s="164" t="s"/>
      <c r="E134" s="169" t="s">
        <v>112</v>
      </c>
      <c r="F134" s="378" t="s">
        <v>113</v>
      </c>
      <c r="G134" s="64" t="n">
        <f aca="false" ca="false" dt2D="false" dtr="false" t="normal">G133</f>
        <v>9.99</v>
      </c>
      <c r="H134" s="154" t="n">
        <f aca="false" ca="false" dt2D="false" dtr="false" t="normal">G134*курсгс</f>
        <v>999</v>
      </c>
      <c r="I134" s="154" t="n">
        <f aca="false" ca="false" dt2D="false" dtr="false" t="normal">H134-H134*скидкагс</f>
        <v>999</v>
      </c>
    </row>
    <row ht="15" outlineLevel="0" r="135">
      <c r="A135" s="51" t="s"/>
      <c r="B135" s="43" t="s"/>
      <c r="C135" s="42" t="s"/>
      <c r="D135" s="164" t="s"/>
      <c r="E135" s="38" t="n"/>
      <c r="F135" s="38" t="n"/>
      <c r="G135" s="64" t="n"/>
      <c r="H135" s="362" t="n"/>
      <c r="I135" s="362" t="n"/>
    </row>
    <row ht="15" outlineLevel="0" r="136">
      <c r="A136" s="51" t="s"/>
      <c r="B136" s="43" t="s"/>
      <c r="C136" s="42" t="s"/>
      <c r="D136" s="164" t="s"/>
      <c r="E136" s="38" t="n"/>
      <c r="F136" s="38" t="n"/>
      <c r="G136" s="64" t="n"/>
      <c r="H136" s="362" t="n"/>
      <c r="I136" s="362" t="n"/>
    </row>
    <row ht="15" outlineLevel="0" r="137">
      <c r="A137" s="51" t="s"/>
      <c r="B137" s="43" t="s"/>
      <c r="C137" s="42" t="s"/>
      <c r="D137" s="164" t="s"/>
      <c r="E137" s="38" t="n"/>
      <c r="F137" s="38" t="n"/>
      <c r="G137" s="64" t="n"/>
      <c r="H137" s="362" t="n"/>
      <c r="I137" s="362" t="n"/>
    </row>
    <row ht="15" outlineLevel="0" r="138">
      <c r="A138" s="55" t="s"/>
      <c r="B138" s="46" t="s"/>
      <c r="C138" s="45" t="s"/>
      <c r="D138" s="166" t="s"/>
      <c r="E138" s="38" t="n"/>
      <c r="F138" s="38" t="n"/>
      <c r="G138" s="64" t="n"/>
      <c r="H138" s="362" t="n"/>
      <c r="I138" s="362" t="n"/>
    </row>
    <row customHeight="true" ht="15.75" outlineLevel="0" r="139">
      <c r="A139" s="47" t="n"/>
      <c r="B139" s="48" t="s"/>
      <c r="C139" s="48" t="s"/>
      <c r="D139" s="48" t="s"/>
      <c r="E139" s="48" t="s"/>
      <c r="F139" s="48" t="s"/>
      <c r="G139" s="48" t="s"/>
      <c r="H139" s="48" t="s"/>
      <c r="I139" s="49" t="s"/>
    </row>
    <row customHeight="true" ht="15" outlineLevel="0" r="140">
      <c r="A140" s="50" t="n"/>
      <c r="B140" s="25" t="s">
        <v>341</v>
      </c>
      <c r="C140" s="36" t="s">
        <v>342</v>
      </c>
      <c r="D140" s="162" t="n"/>
      <c r="E140" s="169" t="s">
        <v>44</v>
      </c>
      <c r="F140" s="378" t="s">
        <v>31</v>
      </c>
      <c r="G140" s="64" t="n">
        <v>5.1</v>
      </c>
      <c r="H140" s="154" t="n">
        <f aca="false" ca="false" dt2D="false" dtr="false" t="normal">G140*курсгс</f>
        <v>509.99999999999994</v>
      </c>
      <c r="I140" s="154" t="n">
        <f aca="false" ca="false" dt2D="false" dtr="false" t="normal">H140-H140*скидкагс</f>
        <v>509.99999999999994</v>
      </c>
    </row>
    <row ht="15" outlineLevel="0" r="141">
      <c r="A141" s="51" t="s"/>
      <c r="B141" s="43" t="s"/>
      <c r="C141" s="42" t="s"/>
      <c r="D141" s="164" t="s"/>
      <c r="E141" s="169" t="s">
        <v>271</v>
      </c>
      <c r="F141" s="378" t="s">
        <v>272</v>
      </c>
      <c r="G141" s="64" t="n">
        <v>5.86</v>
      </c>
      <c r="H141" s="154" t="n">
        <f aca="false" ca="false" dt2D="false" dtr="false" t="normal">G141*курсгс</f>
        <v>586</v>
      </c>
      <c r="I141" s="154" t="n">
        <f aca="false" ca="false" dt2D="false" dtr="false" t="normal">H141-H141*скидкагс</f>
        <v>586</v>
      </c>
    </row>
    <row ht="15" outlineLevel="0" r="142">
      <c r="A142" s="51" t="s"/>
      <c r="B142" s="43" t="s"/>
      <c r="C142" s="42" t="s"/>
      <c r="D142" s="164" t="s"/>
      <c r="E142" s="169" t="s">
        <v>112</v>
      </c>
      <c r="F142" s="378" t="s">
        <v>113</v>
      </c>
      <c r="G142" s="64" t="n">
        <f aca="false" ca="false" dt2D="false" dtr="false" t="normal">G141</f>
        <v>5.86</v>
      </c>
      <c r="H142" s="154" t="n">
        <f aca="false" ca="false" dt2D="false" dtr="false" t="normal">G142*курсгс</f>
        <v>586</v>
      </c>
      <c r="I142" s="154" t="n">
        <f aca="false" ca="false" dt2D="false" dtr="false" t="normal">H142-H142*скидкагс</f>
        <v>586</v>
      </c>
    </row>
    <row ht="15" outlineLevel="0" r="143">
      <c r="A143" s="51" t="s"/>
      <c r="B143" s="43" t="s"/>
      <c r="C143" s="42" t="s"/>
      <c r="D143" s="164" t="s"/>
      <c r="E143" s="169" t="n"/>
      <c r="F143" s="378" t="n"/>
      <c r="G143" s="64" t="n"/>
      <c r="H143" s="154" t="n"/>
      <c r="I143" s="154" t="n"/>
    </row>
    <row ht="15" outlineLevel="0" r="144">
      <c r="A144" s="51" t="s"/>
      <c r="B144" s="43" t="s"/>
      <c r="C144" s="42" t="s"/>
      <c r="D144" s="164" t="s"/>
      <c r="E144" s="169" t="n"/>
      <c r="F144" s="378" t="n"/>
      <c r="G144" s="64" t="n"/>
      <c r="H144" s="154" t="n"/>
      <c r="I144" s="154" t="n"/>
    </row>
    <row ht="15" outlineLevel="0" r="145">
      <c r="A145" s="51" t="s"/>
      <c r="B145" s="43" t="s"/>
      <c r="C145" s="42" t="s"/>
      <c r="D145" s="164" t="s"/>
      <c r="E145" s="169" t="n"/>
      <c r="F145" s="378" t="n"/>
      <c r="G145" s="64" t="n"/>
      <c r="H145" s="154" t="n"/>
      <c r="I145" s="154" t="n"/>
    </row>
    <row ht="15" outlineLevel="0" r="146">
      <c r="A146" s="55" t="s"/>
      <c r="B146" s="46" t="s"/>
      <c r="C146" s="45" t="s"/>
      <c r="D146" s="166" t="s"/>
      <c r="E146" s="169" t="n"/>
      <c r="F146" s="378" t="n"/>
      <c r="G146" s="64" t="n"/>
      <c r="H146" s="154" t="n"/>
      <c r="I146" s="154" t="n"/>
    </row>
    <row customHeight="true" ht="15.75" outlineLevel="0" r="147">
      <c r="A147" s="47" t="n"/>
      <c r="B147" s="48" t="s"/>
      <c r="C147" s="48" t="s"/>
      <c r="D147" s="48" t="s"/>
      <c r="E147" s="48" t="s"/>
      <c r="F147" s="48" t="s"/>
      <c r="G147" s="48" t="s"/>
      <c r="H147" s="48" t="s"/>
      <c r="I147" s="49" t="s"/>
    </row>
    <row customHeight="true" ht="15" outlineLevel="0" r="148">
      <c r="A148" s="50" t="n"/>
      <c r="B148" s="25" t="s">
        <v>343</v>
      </c>
      <c r="C148" s="36" t="s">
        <v>344</v>
      </c>
      <c r="D148" s="162" t="n"/>
      <c r="E148" s="169" t="s">
        <v>44</v>
      </c>
      <c r="F148" s="378" t="s">
        <v>31</v>
      </c>
      <c r="G148" s="64" t="n">
        <v>7.93</v>
      </c>
      <c r="H148" s="154" t="n">
        <v>663</v>
      </c>
      <c r="I148" s="154" t="n">
        <f aca="false" ca="false" dt2D="false" dtr="false" t="normal">H148-H148*скидкагс</f>
        <v>663</v>
      </c>
    </row>
    <row customHeight="true" ht="15" outlineLevel="0" r="149">
      <c r="A149" s="51" t="s"/>
      <c r="B149" s="43" t="s"/>
      <c r="C149" s="42" t="s"/>
      <c r="D149" s="164" t="s"/>
      <c r="E149" s="169" t="s">
        <v>271</v>
      </c>
      <c r="F149" s="378" t="s">
        <v>272</v>
      </c>
      <c r="G149" s="64" t="n">
        <v>7.93</v>
      </c>
      <c r="H149" s="154" t="n">
        <f aca="false" ca="false" dt2D="false" dtr="false" t="normal">G149*курсгс</f>
        <v>793</v>
      </c>
      <c r="I149" s="154" t="n">
        <f aca="false" ca="false" dt2D="false" dtr="false" t="normal">H149-H149*скидкагс</f>
        <v>793</v>
      </c>
    </row>
    <row customHeight="true" ht="15" outlineLevel="0" r="150">
      <c r="A150" s="51" t="s"/>
      <c r="B150" s="43" t="s"/>
      <c r="C150" s="42" t="s"/>
      <c r="D150" s="164" t="s"/>
      <c r="E150" s="169" t="s">
        <v>112</v>
      </c>
      <c r="F150" s="378" t="s">
        <v>113</v>
      </c>
      <c r="G150" s="64" t="n">
        <f aca="false" ca="false" dt2D="false" dtr="false" t="normal">G149</f>
        <v>7.93</v>
      </c>
      <c r="H150" s="154" t="n">
        <f aca="false" ca="false" dt2D="false" dtr="false" t="normal">G150*курсгс</f>
        <v>793</v>
      </c>
      <c r="I150" s="154" t="n">
        <f aca="false" ca="false" dt2D="false" dtr="false" t="normal">H150-H150*скидкагс</f>
        <v>793</v>
      </c>
    </row>
    <row customHeight="true" ht="15" outlineLevel="0" r="151">
      <c r="A151" s="51" t="s"/>
      <c r="B151" s="43" t="s"/>
      <c r="C151" s="42" t="s"/>
      <c r="D151" s="164" t="s"/>
      <c r="E151" s="38" t="n"/>
      <c r="F151" s="38" t="n"/>
      <c r="G151" s="64" t="n"/>
      <c r="H151" s="154" t="n"/>
      <c r="I151" s="362" t="n"/>
    </row>
    <row customHeight="true" ht="15" outlineLevel="0" r="152">
      <c r="A152" s="51" t="s"/>
      <c r="B152" s="43" t="s"/>
      <c r="C152" s="42" t="s"/>
      <c r="D152" s="164" t="s"/>
      <c r="E152" s="38" t="n"/>
      <c r="F152" s="38" t="n"/>
      <c r="G152" s="64" t="n"/>
      <c r="H152" s="154" t="n"/>
      <c r="I152" s="362" t="n"/>
    </row>
    <row customHeight="true" ht="15" outlineLevel="0" r="153">
      <c r="A153" s="51" t="s"/>
      <c r="B153" s="43" t="s"/>
      <c r="C153" s="42" t="s"/>
      <c r="D153" s="164" t="s"/>
      <c r="E153" s="38" t="n"/>
      <c r="F153" s="38" t="n"/>
      <c r="G153" s="64" t="n"/>
      <c r="H153" s="154" t="n"/>
      <c r="I153" s="362" t="n"/>
    </row>
    <row customHeight="true" ht="15" outlineLevel="0" r="154">
      <c r="A154" s="55" t="s"/>
      <c r="B154" s="46" t="s"/>
      <c r="C154" s="45" t="s"/>
      <c r="D154" s="166" t="s"/>
      <c r="E154" s="38" t="n"/>
      <c r="F154" s="38" t="n"/>
      <c r="G154" s="64" t="n"/>
      <c r="H154" s="154" t="n"/>
      <c r="I154" s="362" t="n"/>
      <c r="M154" s="385" t="n"/>
    </row>
    <row customHeight="true" ht="15.75" outlineLevel="0" r="155">
      <c r="A155" s="47" t="n"/>
      <c r="B155" s="48" t="s"/>
      <c r="C155" s="48" t="s"/>
      <c r="D155" s="48" t="s"/>
      <c r="E155" s="48" t="s"/>
      <c r="F155" s="48" t="s"/>
      <c r="G155" s="48" t="s"/>
      <c r="H155" s="48" t="s"/>
      <c r="I155" s="49" t="s"/>
    </row>
    <row customHeight="true" ht="15" outlineLevel="0" r="156">
      <c r="A156" s="50" t="n"/>
      <c r="B156" s="25" t="s">
        <v>345</v>
      </c>
      <c r="C156" s="36" t="s">
        <v>346</v>
      </c>
      <c r="D156" s="162" t="n"/>
      <c r="E156" s="169" t="s">
        <v>44</v>
      </c>
      <c r="F156" s="378" t="s">
        <v>31</v>
      </c>
      <c r="G156" s="64" t="n">
        <v>5.22</v>
      </c>
      <c r="H156" s="154" t="n">
        <f aca="false" ca="false" dt2D="false" dtr="false" t="normal">G156*курсгс</f>
        <v>522</v>
      </c>
      <c r="I156" s="154" t="n">
        <f aca="false" ca="false" dt2D="false" dtr="false" t="normal">H156-H156*скидкагс</f>
        <v>522</v>
      </c>
    </row>
    <row customHeight="true" ht="15" outlineLevel="0" r="157">
      <c r="A157" s="51" t="s"/>
      <c r="B157" s="43" t="s"/>
      <c r="C157" s="42" t="s"/>
      <c r="D157" s="164" t="s"/>
      <c r="E157" s="169" t="s">
        <v>271</v>
      </c>
      <c r="F157" s="378" t="s">
        <v>272</v>
      </c>
      <c r="G157" s="64" t="n">
        <v>6</v>
      </c>
      <c r="H157" s="154" t="n">
        <f aca="false" ca="false" dt2D="false" dtr="false" t="normal">G157*курсгс</f>
        <v>600</v>
      </c>
      <c r="I157" s="154" t="n">
        <f aca="false" ca="false" dt2D="false" dtr="false" t="normal">H157-H157*скидкагс</f>
        <v>600</v>
      </c>
    </row>
    <row customHeight="true" ht="15.75" outlineLevel="0" r="158">
      <c r="A158" s="51" t="s"/>
      <c r="B158" s="43" t="s"/>
      <c r="C158" s="42" t="s"/>
      <c r="D158" s="164" t="s"/>
      <c r="E158" s="169" t="s">
        <v>112</v>
      </c>
      <c r="F158" s="378" t="s">
        <v>113</v>
      </c>
      <c r="G158" s="64" t="n">
        <f aca="false" ca="false" dt2D="false" dtr="false" t="normal">G157</f>
        <v>6</v>
      </c>
      <c r="H158" s="154" t="n">
        <f aca="false" ca="false" dt2D="false" dtr="false" t="normal">G158*курсгс</f>
        <v>600</v>
      </c>
      <c r="I158" s="154" t="n">
        <f aca="false" ca="false" dt2D="false" dtr="false" t="normal">H158-H158*скидкагс</f>
        <v>600</v>
      </c>
    </row>
    <row customHeight="true" ht="15.75" outlineLevel="0" r="159">
      <c r="A159" s="51" t="s"/>
      <c r="B159" s="43" t="s"/>
      <c r="C159" s="42" t="s"/>
      <c r="D159" s="164" t="s"/>
      <c r="E159" s="169" t="n"/>
      <c r="F159" s="378" t="n"/>
      <c r="G159" s="64" t="n"/>
      <c r="H159" s="154" t="n"/>
      <c r="I159" s="154" t="n"/>
    </row>
    <row customHeight="true" ht="15.75" outlineLevel="0" r="160">
      <c r="A160" s="51" t="s"/>
      <c r="B160" s="43" t="s"/>
      <c r="C160" s="42" t="s"/>
      <c r="D160" s="164" t="s"/>
      <c r="E160" s="169" t="n"/>
      <c r="F160" s="378" t="n"/>
      <c r="G160" s="64" t="n"/>
      <c r="H160" s="154" t="n"/>
      <c r="I160" s="154" t="n"/>
    </row>
    <row customHeight="true" ht="15.75" outlineLevel="0" r="161">
      <c r="A161" s="51" t="s"/>
      <c r="B161" s="43" t="s"/>
      <c r="C161" s="42" t="s"/>
      <c r="D161" s="164" t="s"/>
      <c r="E161" s="169" t="n"/>
      <c r="F161" s="378" t="n"/>
      <c r="G161" s="64" t="n"/>
      <c r="H161" s="154" t="n"/>
      <c r="I161" s="154" t="n"/>
    </row>
    <row customHeight="true" ht="15.75" outlineLevel="0" r="162">
      <c r="A162" s="55" t="s"/>
      <c r="B162" s="46" t="s"/>
      <c r="C162" s="45" t="s"/>
      <c r="D162" s="166" t="s"/>
      <c r="E162" s="169" t="n"/>
      <c r="F162" s="378" t="n"/>
      <c r="G162" s="64" t="n"/>
      <c r="H162" s="154" t="n"/>
      <c r="I162" s="154" t="n"/>
    </row>
    <row customHeight="true" ht="15.75" outlineLevel="0" r="163">
      <c r="A163" s="47" t="n"/>
      <c r="B163" s="48" t="s"/>
      <c r="C163" s="48" t="s"/>
      <c r="D163" s="48" t="s"/>
      <c r="E163" s="48" t="s"/>
      <c r="F163" s="48" t="s"/>
      <c r="G163" s="48" t="s"/>
      <c r="H163" s="48" t="s"/>
      <c r="I163" s="49" t="s"/>
    </row>
    <row customHeight="true" ht="15" outlineLevel="0" r="164">
      <c r="A164" s="50" t="n"/>
      <c r="B164" s="25" t="s">
        <v>347</v>
      </c>
      <c r="C164" s="36" t="s">
        <v>348</v>
      </c>
      <c r="D164" s="162" t="n"/>
      <c r="E164" s="169" t="s">
        <v>44</v>
      </c>
      <c r="F164" s="378" t="s">
        <v>31</v>
      </c>
      <c r="G164" s="64" t="n">
        <v>3.97</v>
      </c>
      <c r="H164" s="154" t="n">
        <f aca="false" ca="false" dt2D="false" dtr="false" t="normal">G164*курсгс</f>
        <v>397</v>
      </c>
      <c r="I164" s="154" t="n">
        <f aca="false" ca="false" dt2D="false" dtr="false" t="normal">H164-H164*скидкагс</f>
        <v>397</v>
      </c>
    </row>
    <row ht="15" outlineLevel="0" r="165">
      <c r="A165" s="51" t="s"/>
      <c r="B165" s="43" t="s"/>
      <c r="C165" s="42" t="s"/>
      <c r="D165" s="164" t="s"/>
      <c r="E165" s="169" t="s">
        <v>271</v>
      </c>
      <c r="F165" s="378" t="s">
        <v>272</v>
      </c>
      <c r="G165" s="64" t="n">
        <v>4.56</v>
      </c>
      <c r="H165" s="154" t="n">
        <f aca="false" ca="false" dt2D="false" dtr="false" t="normal">G165*курсгс</f>
        <v>455.99999999999994</v>
      </c>
      <c r="I165" s="154" t="n">
        <f aca="false" ca="false" dt2D="false" dtr="false" t="normal">H165-H165*скидкагс</f>
        <v>455.99999999999994</v>
      </c>
    </row>
    <row ht="15" outlineLevel="0" r="166">
      <c r="A166" s="51" t="s"/>
      <c r="B166" s="43" t="s"/>
      <c r="C166" s="42" t="s"/>
      <c r="D166" s="164" t="s"/>
      <c r="E166" s="169" t="s">
        <v>112</v>
      </c>
      <c r="F166" s="378" t="s">
        <v>113</v>
      </c>
      <c r="G166" s="64" t="n">
        <f aca="false" ca="false" dt2D="false" dtr="false" t="normal">G165</f>
        <v>4.56</v>
      </c>
      <c r="H166" s="154" t="n">
        <f aca="false" ca="false" dt2D="false" dtr="false" t="normal">G166*курсгс</f>
        <v>455.99999999999994</v>
      </c>
      <c r="I166" s="154" t="n">
        <f aca="false" ca="false" dt2D="false" dtr="false" t="normal">H166-H166*скидкагс</f>
        <v>455.99999999999994</v>
      </c>
    </row>
    <row ht="15" outlineLevel="0" r="167">
      <c r="A167" s="51" t="s"/>
      <c r="B167" s="43" t="s"/>
      <c r="C167" s="42" t="s"/>
      <c r="D167" s="164" t="s"/>
      <c r="E167" s="169" t="n"/>
      <c r="F167" s="378" t="n"/>
      <c r="G167" s="64" t="n"/>
      <c r="H167" s="154" t="n"/>
      <c r="I167" s="154" t="n"/>
    </row>
    <row ht="15" outlineLevel="0" r="168">
      <c r="A168" s="51" t="s"/>
      <c r="B168" s="43" t="s"/>
      <c r="C168" s="42" t="s"/>
      <c r="D168" s="164" t="s"/>
      <c r="E168" s="169" t="n"/>
      <c r="F168" s="378" t="n"/>
      <c r="G168" s="64" t="n"/>
      <c r="H168" s="154" t="n"/>
      <c r="I168" s="154" t="n"/>
    </row>
    <row ht="15" outlineLevel="0" r="169">
      <c r="A169" s="55" t="s"/>
      <c r="B169" s="46" t="s"/>
      <c r="C169" s="45" t="s"/>
      <c r="D169" s="166" t="s"/>
      <c r="E169" s="169" t="n"/>
      <c r="F169" s="378" t="n"/>
      <c r="G169" s="64" t="n"/>
      <c r="H169" s="154" t="n"/>
      <c r="I169" s="154" t="n"/>
    </row>
    <row ht="15" outlineLevel="0" r="170">
      <c r="A170" s="47" t="n"/>
      <c r="B170" s="48" t="s"/>
      <c r="C170" s="48" t="s"/>
      <c r="D170" s="48" t="s"/>
      <c r="E170" s="48" t="s"/>
      <c r="F170" s="48" t="s"/>
      <c r="G170" s="48" t="s"/>
      <c r="H170" s="48" t="s"/>
      <c r="I170" s="49" t="s"/>
    </row>
    <row customHeight="true" ht="15.75" outlineLevel="0" r="171">
      <c r="A171" s="386" t="n"/>
      <c r="B171" s="25" t="s">
        <v>349</v>
      </c>
      <c r="C171" s="36" t="s">
        <v>350</v>
      </c>
      <c r="D171" s="162" t="n"/>
      <c r="E171" s="169" t="s">
        <v>44</v>
      </c>
      <c r="F171" s="378" t="s">
        <v>31</v>
      </c>
      <c r="G171" s="64" t="n">
        <v>9.28</v>
      </c>
      <c r="H171" s="154" t="n">
        <f aca="false" ca="false" dt2D="false" dtr="false" t="normal">G171*курсгс</f>
        <v>927.9999999999999</v>
      </c>
      <c r="I171" s="154" t="n">
        <f aca="false" ca="false" dt2D="false" dtr="false" t="normal">H171-H171*скидкагс</f>
        <v>927.9999999999999</v>
      </c>
    </row>
    <row customHeight="true" ht="15.75" outlineLevel="0" r="172">
      <c r="A172" s="387" t="s"/>
      <c r="B172" s="43" t="s"/>
      <c r="C172" s="42" t="s"/>
      <c r="D172" s="164" t="s"/>
      <c r="E172" s="169" t="s">
        <v>271</v>
      </c>
      <c r="F172" s="378" t="s">
        <v>272</v>
      </c>
      <c r="G172" s="64" t="n">
        <v>9.28</v>
      </c>
      <c r="H172" s="154" t="n">
        <f aca="false" ca="false" dt2D="false" dtr="false" t="normal">G172*курсгс</f>
        <v>927.9999999999999</v>
      </c>
      <c r="I172" s="154" t="n">
        <f aca="false" ca="false" dt2D="false" dtr="false" t="normal">H172-H172*скидкагс</f>
        <v>927.9999999999999</v>
      </c>
    </row>
    <row customHeight="true" ht="15.75" outlineLevel="0" r="173">
      <c r="A173" s="387" t="s"/>
      <c r="B173" s="43" t="s"/>
      <c r="C173" s="42" t="s"/>
      <c r="D173" s="164" t="s"/>
      <c r="E173" s="169" t="s">
        <v>112</v>
      </c>
      <c r="F173" s="378" t="s">
        <v>113</v>
      </c>
      <c r="G173" s="64" t="n">
        <f aca="false" ca="false" dt2D="false" dtr="false" t="normal">G172</f>
        <v>9.28</v>
      </c>
      <c r="H173" s="154" t="n">
        <f aca="false" ca="false" dt2D="false" dtr="false" t="normal">G173*курсгс</f>
        <v>927.9999999999999</v>
      </c>
      <c r="I173" s="154" t="n">
        <f aca="false" ca="false" dt2D="false" dtr="false" t="normal">H173-H173*скидкагс</f>
        <v>927.9999999999999</v>
      </c>
    </row>
    <row customHeight="true" ht="15.75" outlineLevel="0" r="174">
      <c r="A174" s="387" t="s"/>
      <c r="B174" s="43" t="s"/>
      <c r="C174" s="42" t="s"/>
      <c r="D174" s="164" t="s"/>
      <c r="E174" s="169" t="n"/>
      <c r="F174" s="378" t="n"/>
      <c r="G174" s="64" t="n"/>
      <c r="H174" s="154" t="n"/>
      <c r="I174" s="154" t="n"/>
    </row>
    <row customHeight="true" ht="15.75" outlineLevel="0" r="175">
      <c r="A175" s="387" t="s"/>
      <c r="B175" s="43" t="s"/>
      <c r="C175" s="42" t="s"/>
      <c r="D175" s="164" t="s"/>
      <c r="E175" s="169" t="n"/>
      <c r="F175" s="378" t="n"/>
      <c r="G175" s="64" t="n"/>
      <c r="H175" s="154" t="n"/>
      <c r="I175" s="154" t="n"/>
    </row>
    <row customHeight="true" ht="15.75" outlineLevel="0" r="176">
      <c r="A176" s="388" t="s"/>
      <c r="B176" s="46" t="s"/>
      <c r="C176" s="45" t="s"/>
      <c r="D176" s="166" t="s"/>
      <c r="E176" s="169" t="n"/>
      <c r="F176" s="378" t="n"/>
      <c r="G176" s="64" t="n"/>
      <c r="H176" s="154" t="n"/>
      <c r="I176" s="154" t="n"/>
    </row>
    <row customHeight="true" ht="15.75" outlineLevel="0" r="177">
      <c r="A177" s="47" t="n"/>
      <c r="B177" s="48" t="s"/>
      <c r="C177" s="48" t="s"/>
      <c r="D177" s="48" t="s"/>
      <c r="E177" s="48" t="s"/>
      <c r="F177" s="48" t="s"/>
      <c r="G177" s="48" t="s"/>
      <c r="H177" s="48" t="s"/>
      <c r="I177" s="49" t="s"/>
    </row>
    <row customHeight="true" ht="15" outlineLevel="0" r="178">
      <c r="A178" s="50" t="n"/>
      <c r="B178" s="25" t="n"/>
      <c r="C178" s="36" t="s">
        <v>351</v>
      </c>
      <c r="D178" s="162" t="n"/>
      <c r="E178" s="169" t="s">
        <v>44</v>
      </c>
      <c r="F178" s="378" t="s">
        <v>31</v>
      </c>
      <c r="G178" s="64" t="n">
        <v>0.07</v>
      </c>
      <c r="H178" s="154" t="n">
        <f aca="false" ca="false" dt2D="false" dtr="false" t="normal">G178*курсгс</f>
        <v>7.000000000000001</v>
      </c>
      <c r="I178" s="154" t="n">
        <f aca="false" ca="false" dt2D="false" dtr="false" t="normal">H178-H178*скидкагс</f>
        <v>7.000000000000001</v>
      </c>
    </row>
    <row customHeight="true" ht="15" outlineLevel="0" r="179">
      <c r="A179" s="51" t="s"/>
      <c r="B179" s="43" t="s"/>
      <c r="C179" s="42" t="s"/>
      <c r="D179" s="164" t="s"/>
      <c r="E179" s="169" t="s">
        <v>271</v>
      </c>
      <c r="F179" s="378" t="s">
        <v>272</v>
      </c>
      <c r="G179" s="64" t="n">
        <v>0.08</v>
      </c>
      <c r="H179" s="154" t="n">
        <f aca="false" ca="false" dt2D="false" dtr="false" t="normal">G179*курсгс</f>
        <v>8</v>
      </c>
      <c r="I179" s="154" t="n">
        <f aca="false" ca="false" dt2D="false" dtr="false" t="normal">H179-H179*скидкагс</f>
        <v>8</v>
      </c>
    </row>
    <row customHeight="true" ht="15.75" outlineLevel="0" r="180">
      <c r="A180" s="55" t="s"/>
      <c r="B180" s="46" t="s"/>
      <c r="C180" s="45" t="s"/>
      <c r="D180" s="166" t="s"/>
      <c r="E180" s="169" t="s">
        <v>112</v>
      </c>
      <c r="F180" s="378" t="s">
        <v>113</v>
      </c>
      <c r="G180" s="64" t="n">
        <f aca="false" ca="false" dt2D="false" dtr="false" t="normal">G179</f>
        <v>0.08</v>
      </c>
      <c r="H180" s="154" t="n">
        <f aca="false" ca="false" dt2D="false" dtr="false" t="normal">G180*курсгс</f>
        <v>8</v>
      </c>
      <c r="I180" s="154" t="n">
        <f aca="false" ca="false" dt2D="false" dtr="false" t="normal">H180-H180*скидкагс</f>
        <v>8</v>
      </c>
    </row>
    <row customHeight="true" ht="15.75" outlineLevel="0" r="181">
      <c r="A181" s="47" t="n"/>
      <c r="B181" s="48" t="s"/>
      <c r="C181" s="48" t="s"/>
      <c r="D181" s="48" t="s"/>
      <c r="E181" s="48" t="s"/>
      <c r="F181" s="48" t="s"/>
      <c r="G181" s="48" t="s"/>
      <c r="H181" s="48" t="s"/>
      <c r="I181" s="49" t="s"/>
    </row>
    <row customHeight="true" ht="15" outlineLevel="0" r="182">
      <c r="A182" s="50" t="n"/>
      <c r="B182" s="25" t="n"/>
      <c r="C182" s="36" t="s">
        <v>352</v>
      </c>
      <c r="D182" s="162" t="n"/>
      <c r="E182" s="169" t="s">
        <v>44</v>
      </c>
      <c r="F182" s="378" t="s">
        <v>31</v>
      </c>
      <c r="G182" s="64" t="n">
        <v>0.08</v>
      </c>
      <c r="H182" s="154" t="n">
        <f aca="false" ca="false" dt2D="false" dtr="false" t="normal">G182*курсгс</f>
        <v>8</v>
      </c>
      <c r="I182" s="154" t="n">
        <f aca="false" ca="false" dt2D="false" dtr="false" t="normal">H182-H182*скидкагс</f>
        <v>8</v>
      </c>
    </row>
    <row customHeight="true" ht="15" outlineLevel="0" r="183">
      <c r="A183" s="51" t="s"/>
      <c r="B183" s="43" t="s"/>
      <c r="C183" s="42" t="s"/>
      <c r="D183" s="164" t="s"/>
      <c r="E183" s="169" t="s">
        <v>271</v>
      </c>
      <c r="F183" s="378" t="s">
        <v>272</v>
      </c>
      <c r="G183" s="64" t="n">
        <v>0.09</v>
      </c>
      <c r="H183" s="154" t="n">
        <f aca="false" ca="false" dt2D="false" dtr="false" t="normal">G183*курсгс</f>
        <v>9</v>
      </c>
      <c r="I183" s="154" t="n">
        <f aca="false" ca="false" dt2D="false" dtr="false" t="normal">H183-H183*скидкагс</f>
        <v>9</v>
      </c>
    </row>
    <row customHeight="true" ht="15.75" outlineLevel="0" r="184">
      <c r="A184" s="55" t="s"/>
      <c r="B184" s="46" t="s"/>
      <c r="C184" s="45" t="s"/>
      <c r="D184" s="166" t="s"/>
      <c r="E184" s="169" t="s">
        <v>112</v>
      </c>
      <c r="F184" s="378" t="s">
        <v>113</v>
      </c>
      <c r="G184" s="64" t="n">
        <f aca="false" ca="false" dt2D="false" dtr="false" t="normal">G183</f>
        <v>0.09</v>
      </c>
      <c r="H184" s="154" t="n">
        <f aca="false" ca="false" dt2D="false" dtr="false" t="normal">G184*курсгс</f>
        <v>9</v>
      </c>
      <c r="I184" s="154" t="n">
        <f aca="false" ca="false" dt2D="false" dtr="false" t="normal">H184-H184*скидкагс</f>
        <v>9</v>
      </c>
    </row>
    <row customHeight="true" ht="15.75" outlineLevel="0" r="185">
      <c r="A185" s="103" t="n"/>
      <c r="B185" s="104" t="s"/>
      <c r="C185" s="104" t="s"/>
      <c r="D185" s="104" t="s"/>
      <c r="E185" s="104" t="s"/>
      <c r="F185" s="104" t="s"/>
      <c r="G185" s="104" t="s"/>
      <c r="H185" s="104" t="s"/>
      <c r="I185" s="105" t="s"/>
    </row>
    <row customHeight="true" ht="15" outlineLevel="0" r="186">
      <c r="A186" s="50" t="n"/>
      <c r="B186" s="25" t="n"/>
      <c r="C186" s="36" t="s">
        <v>353</v>
      </c>
      <c r="D186" s="162" t="n"/>
      <c r="E186" s="169" t="s">
        <v>44</v>
      </c>
      <c r="F186" s="378" t="s">
        <v>31</v>
      </c>
      <c r="G186" s="64" t="n">
        <v>0.09</v>
      </c>
      <c r="H186" s="154" t="n">
        <f aca="false" ca="false" dt2D="false" dtr="false" t="normal">G186*курсгс</f>
        <v>9</v>
      </c>
      <c r="I186" s="154" t="n">
        <f aca="false" ca="false" dt2D="false" dtr="false" t="normal">H186-H186*скидкагс</f>
        <v>9</v>
      </c>
    </row>
    <row customHeight="true" ht="15" outlineLevel="0" r="187">
      <c r="A187" s="51" t="s"/>
      <c r="B187" s="43" t="s"/>
      <c r="C187" s="42" t="s"/>
      <c r="D187" s="164" t="s"/>
      <c r="E187" s="169" t="s">
        <v>271</v>
      </c>
      <c r="F187" s="378" t="s">
        <v>272</v>
      </c>
      <c r="G187" s="64" t="n">
        <v>0.1</v>
      </c>
      <c r="H187" s="154" t="n">
        <f aca="false" ca="false" dt2D="false" dtr="false" t="normal">G187*курсгс</f>
        <v>10</v>
      </c>
      <c r="I187" s="154" t="n">
        <f aca="false" ca="false" dt2D="false" dtr="false" t="normal">H187-H187*скидкагс</f>
        <v>10</v>
      </c>
    </row>
    <row customHeight="true" ht="15" outlineLevel="0" r="188">
      <c r="A188" s="55" t="s"/>
      <c r="B188" s="46" t="s"/>
      <c r="C188" s="45" t="s"/>
      <c r="D188" s="166" t="s"/>
      <c r="E188" s="169" t="s">
        <v>112</v>
      </c>
      <c r="F188" s="378" t="s">
        <v>113</v>
      </c>
      <c r="G188" s="64" t="n">
        <f aca="false" ca="false" dt2D="false" dtr="false" t="normal">G187</f>
        <v>0.1</v>
      </c>
      <c r="H188" s="154" t="n">
        <f aca="false" ca="false" dt2D="false" dtr="false" t="normal">G188*курсгс</f>
        <v>10</v>
      </c>
      <c r="I188" s="154" t="n">
        <f aca="false" ca="false" dt2D="false" dtr="false" t="normal">H188-H188*скидкагс</f>
        <v>10</v>
      </c>
    </row>
  </sheetData>
  <mergeCells count="150">
    <mergeCell ref="A185:I185"/>
    <mergeCell ref="A181:I181"/>
    <mergeCell ref="A177:I177"/>
    <mergeCell ref="C182:C184"/>
    <mergeCell ref="D182:D184"/>
    <mergeCell ref="B182:B184"/>
    <mergeCell ref="A182:A184"/>
    <mergeCell ref="A170:I170"/>
    <mergeCell ref="A164:A169"/>
    <mergeCell ref="B164:B169"/>
    <mergeCell ref="D164:D169"/>
    <mergeCell ref="C164:C169"/>
    <mergeCell ref="A163:I163"/>
    <mergeCell ref="A156:A162"/>
    <mergeCell ref="B156:B162"/>
    <mergeCell ref="C156:C162"/>
    <mergeCell ref="D156:D162"/>
    <mergeCell ref="A155:I155"/>
    <mergeCell ref="A148:A154"/>
    <mergeCell ref="C148:C154"/>
    <mergeCell ref="D171:D176"/>
    <mergeCell ref="C171:C176"/>
    <mergeCell ref="C178:C180"/>
    <mergeCell ref="D178:D180"/>
    <mergeCell ref="B178:B180"/>
    <mergeCell ref="A178:A180"/>
    <mergeCell ref="D186:D188"/>
    <mergeCell ref="B186:B188"/>
    <mergeCell ref="C186:C188"/>
    <mergeCell ref="A186:A188"/>
    <mergeCell ref="B171:B176"/>
    <mergeCell ref="A171:A176"/>
    <mergeCell ref="B148:B154"/>
    <mergeCell ref="A140:A146"/>
    <mergeCell ref="B140:B146"/>
    <mergeCell ref="A147:I147"/>
    <mergeCell ref="A139:I139"/>
    <mergeCell ref="C140:C146"/>
    <mergeCell ref="D148:D154"/>
    <mergeCell ref="D140:D146"/>
    <mergeCell ref="A132:A138"/>
    <mergeCell ref="A37:A43"/>
    <mergeCell ref="A5:A11"/>
    <mergeCell ref="A81:A87"/>
    <mergeCell ref="A61:A63"/>
    <mergeCell ref="A73:A79"/>
    <mergeCell ref="A100:A106"/>
    <mergeCell ref="A116:A122"/>
    <mergeCell ref="A29:A35"/>
    <mergeCell ref="A53:A59"/>
    <mergeCell ref="A123:I123"/>
    <mergeCell ref="I116:I122"/>
    <mergeCell ref="A115:I115"/>
    <mergeCell ref="F116:F122"/>
    <mergeCell ref="E116:E122"/>
    <mergeCell ref="D132:D138"/>
    <mergeCell ref="D45:D51"/>
    <mergeCell ref="D24:D26"/>
    <mergeCell ref="D13:D19"/>
    <mergeCell ref="D81:D87"/>
    <mergeCell ref="D73:D79"/>
    <mergeCell ref="D70:D71"/>
    <mergeCell ref="D116:D122"/>
    <mergeCell ref="D37:D43"/>
    <mergeCell ref="I100:I106"/>
    <mergeCell ref="F100:F106"/>
    <mergeCell ref="E100:E106"/>
    <mergeCell ref="D100:D106"/>
    <mergeCell ref="C100:C106"/>
    <mergeCell ref="A99:I99"/>
    <mergeCell ref="C93:C98"/>
    <mergeCell ref="D93:D98"/>
    <mergeCell ref="E93:E98"/>
    <mergeCell ref="F93:F98"/>
    <mergeCell ref="I93:I98"/>
    <mergeCell ref="A92:I92"/>
    <mergeCell ref="A88:I88"/>
    <mergeCell ref="A80:I80"/>
    <mergeCell ref="C108:C114"/>
    <mergeCell ref="D108:D114"/>
    <mergeCell ref="E108:E114"/>
    <mergeCell ref="A107:I107"/>
    <mergeCell ref="I108:I114"/>
    <mergeCell ref="F108:F114"/>
    <mergeCell ref="B61:B63"/>
    <mergeCell ref="B37:B43"/>
    <mergeCell ref="B5:B11"/>
    <mergeCell ref="B81:B87"/>
    <mergeCell ref="B124:B130"/>
    <mergeCell ref="B100:B106"/>
    <mergeCell ref="B116:B122"/>
    <mergeCell ref="B73:B79"/>
    <mergeCell ref="B21:B27"/>
    <mergeCell ref="B53:B59"/>
    <mergeCell ref="A64:I64"/>
    <mergeCell ref="A60:I60"/>
    <mergeCell ref="E53:E59"/>
    <mergeCell ref="F53:F59"/>
    <mergeCell ref="I53:I59"/>
    <mergeCell ref="A52:I52"/>
    <mergeCell ref="E45:E51"/>
    <mergeCell ref="F45:F51"/>
    <mergeCell ref="I45:I51"/>
    <mergeCell ref="A44:I44"/>
    <mergeCell ref="A36:I36"/>
    <mergeCell ref="C61:C63"/>
    <mergeCell ref="C65:C71"/>
    <mergeCell ref="C73:C79"/>
    <mergeCell ref="C81:C87"/>
    <mergeCell ref="C89:C91"/>
    <mergeCell ref="C116:C122"/>
    <mergeCell ref="C124:C130"/>
    <mergeCell ref="C132:C138"/>
    <mergeCell ref="C13:C19"/>
    <mergeCell ref="C5:C11"/>
    <mergeCell ref="C45:C51"/>
    <mergeCell ref="C29:C35"/>
    <mergeCell ref="C21:C27"/>
    <mergeCell ref="C37:C43"/>
    <mergeCell ref="C53:C59"/>
    <mergeCell ref="A1:C2"/>
    <mergeCell ref="A3:I3"/>
    <mergeCell ref="E4:F4"/>
    <mergeCell ref="A12:I12"/>
    <mergeCell ref="A20:I20"/>
    <mergeCell ref="A28:I28"/>
    <mergeCell ref="D124:D130"/>
    <mergeCell ref="D29:D35"/>
    <mergeCell ref="D21:D23"/>
    <mergeCell ref="D5:D11"/>
    <mergeCell ref="D65:D67"/>
    <mergeCell ref="D89:D91"/>
    <mergeCell ref="D68:D69"/>
    <mergeCell ref="D53:D59"/>
    <mergeCell ref="A124:A130"/>
    <mergeCell ref="A45:A51"/>
    <mergeCell ref="A13:A19"/>
    <mergeCell ref="A89:A91"/>
    <mergeCell ref="A93:A98"/>
    <mergeCell ref="A65:A71"/>
    <mergeCell ref="A108:A114"/>
    <mergeCell ref="A21:A27"/>
    <mergeCell ref="B65:B71"/>
    <mergeCell ref="B45:B51"/>
    <mergeCell ref="B13:B19"/>
    <mergeCell ref="B89:B91"/>
    <mergeCell ref="B132:B138"/>
    <mergeCell ref="B108:B114"/>
    <mergeCell ref="B93:B98"/>
    <mergeCell ref="B29:B35"/>
  </mergeCells>
  <hyperlinks>
    <hyperlink display="https://modusline.ru/catalog/stellazhnaya-sistema-dlya-hraneniya" r:id="rId1" ref="A3"/>
  </hyperlinks>
  <pageMargins bottom="0.75" footer="0.300000011920929" header="0.300000011920929" left="0.700000047683716" right="0.700000047683716" top="0.75"/>
  <pageSetup fitToHeight="0" fitToWidth="0" orientation="portrait" paperHeight="297mm" paperSize="9" paperWidth="210mm" scale="100"/>
  <drawing r:id="rId2"/>
</worksheet>
</file>

<file path=xl/worksheets/sheet13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I174"/>
  <sheetViews>
    <sheetView showZeros="true" workbookViewId="0">
      <pane activePane="bottomLeft" state="frozen" topLeftCell="A5" xSplit="0" ySplit="4"/>
    </sheetView>
  </sheetViews>
  <sheetFormatPr baseColWidth="8" customHeight="false" defaultColWidth="9.14062530925693" defaultRowHeight="15.75" zeroHeight="false"/>
  <cols>
    <col customWidth="true" max="1" min="1" outlineLevel="0" width="20.0000006766647"/>
    <col customWidth="true" max="3" min="3" outlineLevel="0" style="15" width="23.5703138387917"/>
    <col customWidth="true" max="4" min="4" outlineLevel="0" style="18" width="9.85546881277651"/>
    <col customWidth="true" max="5" min="5" outlineLevel="0" style="283" width="17.8554688127765"/>
    <col customWidth="true" max="6" min="6" outlineLevel="0" width="7.28515649648041"/>
    <col customWidth="true" hidden="true" max="7" min="7" outlineLevel="0" style="20" width="7.28515649648041"/>
    <col customWidth="true" hidden="true" max="8" min="8" outlineLevel="0" style="131" width="9.14062530925693"/>
    <col bestFit="true" customWidth="true" max="9" min="9" outlineLevel="0" style="131" width="9.14062530925693"/>
  </cols>
  <sheetData>
    <row customHeight="true" ht="33.75" outlineLevel="0" r="1">
      <c r="A1" s="21" t="n"/>
      <c r="B1" s="21" t="s"/>
      <c r="C1" s="21" t="s"/>
      <c r="D1" s="389" t="s">
        <v>354</v>
      </c>
      <c r="E1" s="179" t="n">
        <f aca="false" ca="false" dt2D="false" dtr="false" t="normal">'Ваша скидка'!C18</f>
        <v>0</v>
      </c>
    </row>
    <row customHeight="true" ht="27.75" outlineLevel="0" r="2">
      <c r="A2" s="21" t="s"/>
      <c r="B2" s="21" t="s"/>
      <c r="C2" s="21" t="s"/>
      <c r="D2" s="178" t="s">
        <v>21</v>
      </c>
      <c r="E2" s="180" t="n">
        <f aca="false" ca="false" dt2D="false" dtr="false" t="normal">'Ваша скидка'!H2</f>
        <v>100</v>
      </c>
    </row>
    <row customHeight="true" ht="26.25" outlineLevel="0" r="3">
      <c r="A3" s="390" t="s">
        <v>16</v>
      </c>
      <c r="B3" s="391" t="s"/>
      <c r="C3" s="391" t="s"/>
      <c r="D3" s="391" t="s"/>
      <c r="E3" s="391" t="s"/>
      <c r="F3" s="391" t="s"/>
      <c r="G3" s="391" t="s"/>
      <c r="H3" s="391" t="s"/>
      <c r="I3" s="392" t="s"/>
    </row>
    <row customHeight="true" ht="15.75" outlineLevel="0" r="4">
      <c r="A4" s="50" t="n"/>
      <c r="B4" s="181" t="s"/>
      <c r="C4" s="182" t="s"/>
      <c r="D4" s="28" t="s">
        <v>23</v>
      </c>
      <c r="E4" s="202" t="s">
        <v>22</v>
      </c>
      <c r="F4" s="291" t="s"/>
      <c r="G4" s="30" t="s">
        <v>24</v>
      </c>
      <c r="H4" s="154" t="s">
        <v>25</v>
      </c>
      <c r="I4" s="154" t="s">
        <v>26</v>
      </c>
    </row>
    <row customHeight="true" ht="18.75" outlineLevel="0" r="5">
      <c r="A5" s="393" t="s">
        <v>355</v>
      </c>
      <c r="B5" s="394" t="s"/>
      <c r="C5" s="394" t="s"/>
      <c r="D5" s="394" t="s"/>
      <c r="E5" s="394" t="s"/>
      <c r="F5" s="394" t="s"/>
      <c r="G5" s="394" t="s"/>
      <c r="H5" s="394" t="s"/>
      <c r="I5" s="395" t="s"/>
    </row>
    <row customHeight="true" ht="15" outlineLevel="0" r="6">
      <c r="A6" s="50" t="n"/>
      <c r="B6" s="25" t="s">
        <v>356</v>
      </c>
      <c r="C6" s="36" t="s">
        <v>357</v>
      </c>
      <c r="D6" s="25" t="s">
        <v>358</v>
      </c>
      <c r="E6" s="169" t="s">
        <v>44</v>
      </c>
      <c r="F6" s="34" t="s">
        <v>31</v>
      </c>
      <c r="G6" s="39" t="n">
        <v>34.06</v>
      </c>
      <c r="H6" s="154" t="n">
        <f aca="false" ca="false" dt2D="false" dtr="false" t="normal">G6*курс_14</f>
        <v>3406</v>
      </c>
      <c r="I6" s="154" t="n">
        <f aca="false" ca="false" dt2D="false" dtr="false" t="normal">H6-H6*скидка_14</f>
        <v>3406</v>
      </c>
    </row>
    <row customHeight="true" ht="15" outlineLevel="0" r="7">
      <c r="A7" s="51" t="s"/>
      <c r="B7" s="43" t="s"/>
      <c r="C7" s="42" t="s"/>
      <c r="D7" s="43" t="s"/>
      <c r="E7" s="169" t="s">
        <v>359</v>
      </c>
      <c r="F7" s="34" t="s">
        <v>360</v>
      </c>
      <c r="G7" s="39" t="n">
        <v>41.5584</v>
      </c>
      <c r="H7" s="154" t="n">
        <f aca="false" ca="false" dt2D="false" dtr="false" t="normal">G7*курс_14</f>
        <v>4155.84</v>
      </c>
      <c r="I7" s="154" t="n">
        <f aca="false" ca="false" dt2D="false" dtr="false" t="normal">H7-H7*скидка_14</f>
        <v>4155.84</v>
      </c>
    </row>
    <row customHeight="true" ht="15" outlineLevel="0" r="8">
      <c r="A8" s="51" t="s"/>
      <c r="B8" s="43" t="s"/>
      <c r="C8" s="42" t="s"/>
      <c r="D8" s="43" t="s"/>
      <c r="E8" s="169" t="s">
        <v>167</v>
      </c>
      <c r="F8" s="34" t="s">
        <v>105</v>
      </c>
      <c r="G8" s="39" t="n">
        <v>36.0776</v>
      </c>
      <c r="H8" s="154" t="n">
        <f aca="false" ca="false" dt2D="false" dtr="false" t="normal">G8*курс_14</f>
        <v>3607.7599999999998</v>
      </c>
      <c r="I8" s="154" t="n">
        <f aca="false" ca="false" dt2D="false" dtr="false" t="normal">H8-H8*скидка_14</f>
        <v>3607.7599999999998</v>
      </c>
    </row>
    <row customHeight="true" ht="15" outlineLevel="0" r="9">
      <c r="A9" s="51" t="s"/>
      <c r="B9" s="43" t="s"/>
      <c r="C9" s="42" t="s"/>
      <c r="D9" s="43" t="s"/>
      <c r="E9" s="169" t="s">
        <v>108</v>
      </c>
      <c r="F9" s="34" t="s">
        <v>109</v>
      </c>
      <c r="G9" s="39" t="n">
        <v>55.2448</v>
      </c>
      <c r="H9" s="154" t="n">
        <f aca="false" ca="false" dt2D="false" dtr="false" t="normal">G9*курс_14</f>
        <v>5524.48</v>
      </c>
      <c r="I9" s="154" t="n">
        <f aca="false" ca="false" dt2D="false" dtr="false" t="normal">H9-H9*скидка_14</f>
        <v>5524.48</v>
      </c>
    </row>
    <row customHeight="true" ht="15" outlineLevel="0" r="10">
      <c r="A10" s="51" t="s"/>
      <c r="B10" s="43" t="s"/>
      <c r="C10" s="42" t="s"/>
      <c r="D10" s="43" t="s"/>
      <c r="E10" s="169" t="s">
        <v>114</v>
      </c>
      <c r="F10" s="34" t="s">
        <v>115</v>
      </c>
      <c r="G10" s="39" t="n">
        <v>41.2048</v>
      </c>
      <c r="H10" s="154" t="n">
        <f aca="false" ca="false" dt2D="false" dtr="false" t="normal">G10*курс_14</f>
        <v>4120.48</v>
      </c>
      <c r="I10" s="154" t="n">
        <f aca="false" ca="false" dt2D="false" dtr="false" t="normal">H10-H10*скидка_14</f>
        <v>4120.48</v>
      </c>
    </row>
    <row customHeight="true" ht="15" outlineLevel="0" r="11">
      <c r="A11" s="51" t="s"/>
      <c r="B11" s="43" t="s"/>
      <c r="C11" s="42" t="s"/>
      <c r="D11" s="43" t="s"/>
      <c r="E11" s="169" t="s">
        <v>144</v>
      </c>
      <c r="F11" s="34" t="s">
        <v>131</v>
      </c>
      <c r="G11" s="39" t="n">
        <v>40.924</v>
      </c>
      <c r="H11" s="154" t="n">
        <f aca="false" ca="false" dt2D="false" dtr="false" t="normal">G11*курс_14</f>
        <v>4092.4</v>
      </c>
      <c r="I11" s="154" t="n">
        <f aca="false" ca="false" dt2D="false" dtr="false" t="normal">H11-H11*скидка_14</f>
        <v>4092.4</v>
      </c>
    </row>
    <row customHeight="true" ht="15" outlineLevel="0" r="12">
      <c r="A12" s="51" t="s"/>
      <c r="B12" s="43" t="s"/>
      <c r="C12" s="42" t="s"/>
      <c r="D12" s="46" t="s"/>
      <c r="E12" s="169" t="s">
        <v>156</v>
      </c>
      <c r="F12" s="34" t="s">
        <v>113</v>
      </c>
      <c r="G12" s="39" t="n">
        <v>48.36</v>
      </c>
      <c r="H12" s="154" t="n">
        <f aca="false" ca="false" dt2D="false" dtr="false" t="normal">G12*курс_14</f>
        <v>4836</v>
      </c>
      <c r="I12" s="154" t="n">
        <f aca="false" ca="false" dt2D="false" dtr="false" t="normal">H12-H12*скидка_14</f>
        <v>4836</v>
      </c>
    </row>
    <row customHeight="true" ht="15" outlineLevel="0" r="13">
      <c r="A13" s="51" t="s"/>
      <c r="B13" s="43" t="s"/>
      <c r="C13" s="42" t="s"/>
      <c r="D13" s="25" t="s">
        <v>361</v>
      </c>
      <c r="E13" s="169" t="s">
        <v>44</v>
      </c>
      <c r="F13" s="34" t="s">
        <v>31</v>
      </c>
      <c r="G13" s="39" t="n">
        <v>42.5672</v>
      </c>
      <c r="H13" s="154" t="n">
        <f aca="false" ca="false" dt2D="false" dtr="false" t="normal">G13*курс_14</f>
        <v>4256.72</v>
      </c>
      <c r="I13" s="154" t="n">
        <f aca="false" ca="false" dt2D="false" dtr="false" t="normal">H13-H13*скидка_14</f>
        <v>4256.72</v>
      </c>
    </row>
    <row customHeight="true" ht="15" outlineLevel="0" r="14">
      <c r="A14" s="51" t="s"/>
      <c r="B14" s="43" t="s"/>
      <c r="C14" s="42" t="s"/>
      <c r="D14" s="43" t="s"/>
      <c r="E14" s="169" t="s">
        <v>359</v>
      </c>
      <c r="F14" s="34" t="s">
        <v>360</v>
      </c>
      <c r="G14" s="39" t="n">
        <v>51.9376</v>
      </c>
      <c r="H14" s="154" t="n">
        <f aca="false" ca="false" dt2D="false" dtr="false" t="normal">G14*курс_14</f>
        <v>5193.759999999999</v>
      </c>
      <c r="I14" s="154" t="n">
        <f aca="false" ca="false" dt2D="false" dtr="false" t="normal">H14-H14*скидка_14</f>
        <v>5193.759999999999</v>
      </c>
    </row>
    <row customHeight="true" ht="15" outlineLevel="0" r="15">
      <c r="A15" s="51" t="s"/>
      <c r="B15" s="43" t="s"/>
      <c r="C15" s="42" t="s"/>
      <c r="D15" s="43" t="s"/>
      <c r="E15" s="169" t="s">
        <v>167</v>
      </c>
      <c r="F15" s="34" t="s">
        <v>105</v>
      </c>
      <c r="G15" s="39" t="n">
        <v>45.0944</v>
      </c>
      <c r="H15" s="154" t="n">
        <f aca="false" ca="false" dt2D="false" dtr="false" t="normal">G15*курс_14</f>
        <v>4509.44</v>
      </c>
      <c r="I15" s="154" t="n">
        <f aca="false" ca="false" dt2D="false" dtr="false" t="normal">H15-H15*скидка_14</f>
        <v>4509.44</v>
      </c>
    </row>
    <row customHeight="true" ht="15" outlineLevel="0" r="16">
      <c r="A16" s="51" t="s"/>
      <c r="B16" s="43" t="s"/>
      <c r="C16" s="42" t="s"/>
      <c r="D16" s="43" t="s"/>
      <c r="E16" s="169" t="s">
        <v>108</v>
      </c>
      <c r="F16" s="34" t="s">
        <v>109</v>
      </c>
      <c r="G16" s="39" t="n">
        <v>51.1472</v>
      </c>
      <c r="H16" s="154" t="n">
        <f aca="false" ca="false" dt2D="false" dtr="false" t="normal">G16*курс_14</f>
        <v>5114.719999999999</v>
      </c>
      <c r="I16" s="154" t="n">
        <f aca="false" ca="false" dt2D="false" dtr="false" t="normal">H16-H16*скидка_14</f>
        <v>5114.719999999999</v>
      </c>
    </row>
    <row customHeight="true" ht="15" outlineLevel="0" r="17">
      <c r="A17" s="51" t="s"/>
      <c r="B17" s="43" t="s"/>
      <c r="C17" s="42" t="s"/>
      <c r="D17" s="43" t="s"/>
      <c r="E17" s="169" t="s">
        <v>114</v>
      </c>
      <c r="F17" s="34" t="s">
        <v>115</v>
      </c>
      <c r="G17" s="39" t="n">
        <v>51.48</v>
      </c>
      <c r="H17" s="154" t="n">
        <f aca="false" ca="false" dt2D="false" dtr="false" t="normal">G17*курс_14</f>
        <v>5148</v>
      </c>
      <c r="I17" s="154" t="n">
        <f aca="false" ca="false" dt2D="false" dtr="false" t="normal">H17-H17*скидка_14</f>
        <v>5148</v>
      </c>
    </row>
    <row customHeight="true" ht="15" outlineLevel="0" r="18">
      <c r="A18" s="51" t="s"/>
      <c r="B18" s="43" t="s"/>
      <c r="C18" s="42" t="s"/>
      <c r="D18" s="43" t="s"/>
      <c r="E18" s="169" t="s">
        <v>144</v>
      </c>
      <c r="F18" s="34" t="s">
        <v>131</v>
      </c>
      <c r="G18" s="39" t="n">
        <v>51.1264</v>
      </c>
      <c r="H18" s="154" t="n">
        <f aca="false" ca="false" dt2D="false" dtr="false" t="normal">G18*курс_14</f>
        <v>5112.639999999999</v>
      </c>
      <c r="I18" s="154" t="n">
        <f aca="false" ca="false" dt2D="false" dtr="false" t="normal">H18-H18*скидка_14</f>
        <v>5112.639999999999</v>
      </c>
    </row>
    <row customHeight="true" ht="15" outlineLevel="0" r="19">
      <c r="A19" s="55" t="s"/>
      <c r="B19" s="46" t="s"/>
      <c r="C19" s="45" t="s"/>
      <c r="D19" s="46" t="s"/>
      <c r="E19" s="169" t="s">
        <v>156</v>
      </c>
      <c r="F19" s="34" t="s">
        <v>113</v>
      </c>
      <c r="G19" s="39" t="n">
        <v>60.4448</v>
      </c>
      <c r="H19" s="154" t="n">
        <f aca="false" ca="false" dt2D="false" dtr="false" t="normal">G19*курс_14</f>
        <v>6044.4800000000005</v>
      </c>
      <c r="I19" s="154" t="n">
        <f aca="false" ca="false" dt2D="false" dtr="false" t="normal">H19-H19*скидка_14</f>
        <v>6044.4800000000005</v>
      </c>
    </row>
    <row customHeight="true" ht="15.75" outlineLevel="0" r="20">
      <c r="A20" s="47" t="n"/>
      <c r="B20" s="48" t="s"/>
      <c r="C20" s="48" t="s"/>
      <c r="D20" s="48" t="s"/>
      <c r="E20" s="48" t="s"/>
      <c r="F20" s="48" t="s"/>
      <c r="G20" s="48" t="s"/>
      <c r="H20" s="48" t="s"/>
      <c r="I20" s="49" t="s"/>
    </row>
    <row customHeight="true" ht="15" outlineLevel="0" r="21">
      <c r="A21" s="50" t="n"/>
      <c r="B21" s="25" t="s">
        <v>362</v>
      </c>
      <c r="C21" s="36" t="s">
        <v>363</v>
      </c>
      <c r="D21" s="25" t="s">
        <v>358</v>
      </c>
      <c r="E21" s="169" t="s">
        <v>44</v>
      </c>
      <c r="F21" s="34" t="s">
        <v>31</v>
      </c>
      <c r="G21" s="39" t="n">
        <v>27.7351074</v>
      </c>
      <c r="H21" s="154" t="n">
        <f aca="false" ca="false" dt2D="false" dtr="false" t="normal">G21*курс_14</f>
        <v>2773.51074</v>
      </c>
      <c r="I21" s="154" t="n">
        <f aca="false" ca="false" dt2D="false" dtr="false" t="normal">H21-H21*скидка_14</f>
        <v>2773.51074</v>
      </c>
    </row>
    <row customHeight="true" ht="15" outlineLevel="0" r="22">
      <c r="A22" s="51" t="s"/>
      <c r="B22" s="43" t="s"/>
      <c r="C22" s="42" t="s"/>
      <c r="D22" s="43" t="s"/>
      <c r="E22" s="169" t="s">
        <v>359</v>
      </c>
      <c r="F22" s="34" t="s">
        <v>360</v>
      </c>
      <c r="G22" s="39" t="n">
        <v>33.8522184</v>
      </c>
      <c r="H22" s="154" t="n">
        <f aca="false" ca="false" dt2D="false" dtr="false" t="normal">G22*курс_14</f>
        <v>3385.2218399999997</v>
      </c>
      <c r="I22" s="154" t="n">
        <f aca="false" ca="false" dt2D="false" dtr="false" t="normal">H22-H22*скидка_14</f>
        <v>3385.2218399999997</v>
      </c>
    </row>
    <row customHeight="true" ht="15" outlineLevel="0" r="23">
      <c r="A23" s="51" t="s"/>
      <c r="B23" s="43" t="s"/>
      <c r="C23" s="42" t="s"/>
      <c r="D23" s="43" t="s"/>
      <c r="E23" s="169" t="s">
        <v>167</v>
      </c>
      <c r="F23" s="34" t="s">
        <v>105</v>
      </c>
      <c r="G23" s="39" t="n">
        <v>29.387358</v>
      </c>
      <c r="H23" s="154" t="n">
        <f aca="false" ca="false" dt2D="false" dtr="false" t="normal">G23*курс_14</f>
        <v>2938.7358</v>
      </c>
      <c r="I23" s="154" t="n">
        <f aca="false" ca="false" dt2D="false" dtr="false" t="normal">H23-H23*скидка_14</f>
        <v>2938.7358</v>
      </c>
    </row>
    <row customHeight="true" ht="15" outlineLevel="0" r="24">
      <c r="A24" s="51" t="s"/>
      <c r="B24" s="43" t="s"/>
      <c r="C24" s="42" t="s"/>
      <c r="D24" s="43" t="s"/>
      <c r="E24" s="169" t="s">
        <v>108</v>
      </c>
      <c r="F24" s="34" t="s">
        <v>109</v>
      </c>
      <c r="G24" s="39" t="n">
        <v>45.0017568</v>
      </c>
      <c r="H24" s="154" t="n">
        <f aca="false" ca="false" dt2D="false" dtr="false" t="normal">G24*курс_14</f>
        <v>4500.175679999999</v>
      </c>
      <c r="I24" s="154" t="n">
        <f aca="false" ca="false" dt2D="false" dtr="false" t="normal">H24-H24*скидка_14</f>
        <v>4500.175679999999</v>
      </c>
    </row>
    <row customHeight="true" ht="15" outlineLevel="0" r="25">
      <c r="A25" s="51" t="s"/>
      <c r="B25" s="43" t="s"/>
      <c r="C25" s="42" t="s"/>
      <c r="D25" s="43" t="s"/>
      <c r="E25" s="169" t="s">
        <v>114</v>
      </c>
      <c r="F25" s="34" t="s">
        <v>115</v>
      </c>
      <c r="G25" s="39" t="n">
        <v>33.549516</v>
      </c>
      <c r="H25" s="154" t="n">
        <f aca="false" ca="false" dt2D="false" dtr="false" t="normal">G25*курс_14</f>
        <v>3354.9516</v>
      </c>
      <c r="I25" s="154" t="n">
        <f aca="false" ca="false" dt2D="false" dtr="false" t="normal">H25-H25*скидка_14</f>
        <v>3354.9516</v>
      </c>
    </row>
    <row customHeight="true" ht="15" outlineLevel="0" r="26">
      <c r="A26" s="51" t="s"/>
      <c r="B26" s="43" t="s"/>
      <c r="C26" s="42" t="s"/>
      <c r="D26" s="43" t="s"/>
      <c r="E26" s="169" t="s">
        <v>144</v>
      </c>
      <c r="F26" s="34" t="s">
        <v>131</v>
      </c>
      <c r="G26" s="39" t="n">
        <v>33.3351018</v>
      </c>
      <c r="H26" s="154" t="n">
        <f aca="false" ca="false" dt2D="false" dtr="false" t="normal">G26*курс_14</f>
        <v>3333.5101799999998</v>
      </c>
      <c r="I26" s="154" t="n">
        <f aca="false" ca="false" dt2D="false" dtr="false" t="normal">H26-H26*скидка_14</f>
        <v>3333.5101799999998</v>
      </c>
    </row>
    <row customHeight="true" ht="15" outlineLevel="0" r="27">
      <c r="A27" s="51" t="s"/>
      <c r="B27" s="43" t="s"/>
      <c r="C27" s="42" t="s"/>
      <c r="D27" s="46" t="s"/>
      <c r="E27" s="169" t="s">
        <v>156</v>
      </c>
      <c r="F27" s="34" t="s">
        <v>113</v>
      </c>
      <c r="G27" s="39" t="n">
        <v>39.3891498</v>
      </c>
      <c r="H27" s="154" t="n">
        <f aca="false" ca="false" dt2D="false" dtr="false" t="normal">G27*курс_14</f>
        <v>3938.9149800000005</v>
      </c>
      <c r="I27" s="154" t="n">
        <f aca="false" ca="false" dt2D="false" dtr="false" t="normal">H27-H27*скидка_14</f>
        <v>3938.9149800000005</v>
      </c>
    </row>
    <row customHeight="true" ht="15" outlineLevel="0" r="28">
      <c r="A28" s="51" t="s"/>
      <c r="B28" s="43" t="s"/>
      <c r="C28" s="42" t="s"/>
      <c r="D28" s="25" t="s">
        <v>361</v>
      </c>
      <c r="E28" s="169" t="s">
        <v>44</v>
      </c>
      <c r="F28" s="34" t="s">
        <v>31</v>
      </c>
      <c r="G28" s="39" t="n">
        <v>34.58</v>
      </c>
      <c r="H28" s="154" t="n">
        <f aca="false" ca="false" dt2D="false" dtr="false" t="normal">G28*курс_14</f>
        <v>3458</v>
      </c>
      <c r="I28" s="154" t="n">
        <f aca="false" ca="false" dt2D="false" dtr="false" t="normal">H28-H28*скидка_14</f>
        <v>3458</v>
      </c>
    </row>
    <row customHeight="true" ht="15" outlineLevel="0" r="29">
      <c r="A29" s="51" t="s"/>
      <c r="B29" s="43" t="s"/>
      <c r="C29" s="42" t="s"/>
      <c r="D29" s="43" t="s"/>
      <c r="E29" s="169" t="s">
        <v>359</v>
      </c>
      <c r="F29" s="34" t="s">
        <v>360</v>
      </c>
      <c r="G29" s="39" t="n">
        <v>42.2136</v>
      </c>
      <c r="H29" s="154" t="n">
        <f aca="false" ca="false" dt2D="false" dtr="false" t="normal">G29*курс_14</f>
        <v>4221.360000000001</v>
      </c>
      <c r="I29" s="154" t="n">
        <f aca="false" ca="false" dt2D="false" dtr="false" t="normal">H29-H29*скидка_14</f>
        <v>4221.360000000001</v>
      </c>
    </row>
    <row customHeight="true" ht="15" outlineLevel="0" r="30">
      <c r="A30" s="51" t="s"/>
      <c r="B30" s="43" t="s"/>
      <c r="C30" s="42" t="s"/>
      <c r="D30" s="43" t="s"/>
      <c r="E30" s="169" t="s">
        <v>167</v>
      </c>
      <c r="F30" s="34" t="s">
        <v>105</v>
      </c>
      <c r="G30" s="39" t="n">
        <v>36.6496</v>
      </c>
      <c r="H30" s="154" t="n">
        <f aca="false" ca="false" dt2D="false" dtr="false" t="normal">G30*курс_14</f>
        <v>3664.96</v>
      </c>
      <c r="I30" s="154" t="n">
        <f aca="false" ca="false" dt2D="false" dtr="false" t="normal">H30-H30*скидка_14</f>
        <v>3664.96</v>
      </c>
    </row>
    <row customHeight="true" ht="15" outlineLevel="0" r="31">
      <c r="A31" s="51" t="s"/>
      <c r="B31" s="43" t="s"/>
      <c r="C31" s="42" t="s"/>
      <c r="D31" s="43" t="s"/>
      <c r="E31" s="169" t="s">
        <v>108</v>
      </c>
      <c r="F31" s="34" t="s">
        <v>109</v>
      </c>
      <c r="G31" s="39" t="n">
        <v>41.548</v>
      </c>
      <c r="H31" s="154" t="n">
        <f aca="false" ca="false" dt2D="false" dtr="false" t="normal">G31*курс_14</f>
        <v>4154.8</v>
      </c>
      <c r="I31" s="154" t="n">
        <f aca="false" ca="false" dt2D="false" dtr="false" t="normal">H31-H31*скидка_14</f>
        <v>4154.8</v>
      </c>
    </row>
    <row customHeight="true" ht="15" outlineLevel="0" r="32">
      <c r="A32" s="51" t="s"/>
      <c r="B32" s="43" t="s"/>
      <c r="C32" s="42" t="s"/>
      <c r="D32" s="43" t="s"/>
      <c r="E32" s="169" t="s">
        <v>114</v>
      </c>
      <c r="F32" s="34" t="s">
        <v>115</v>
      </c>
      <c r="G32" s="39" t="n">
        <v>41.8392</v>
      </c>
      <c r="H32" s="154" t="n">
        <f aca="false" ca="false" dt2D="false" dtr="false" t="normal">G32*курс_14</f>
        <v>4183.92</v>
      </c>
      <c r="I32" s="154" t="n">
        <f aca="false" ca="false" dt2D="false" dtr="false" t="normal">H32-H32*скидка_14</f>
        <v>4183.92</v>
      </c>
    </row>
    <row customHeight="true" ht="15" outlineLevel="0" r="33">
      <c r="A33" s="51" t="s"/>
      <c r="B33" s="43" t="s"/>
      <c r="C33" s="42" t="s"/>
      <c r="D33" s="43" t="s"/>
      <c r="E33" s="169" t="s">
        <v>144</v>
      </c>
      <c r="F33" s="34" t="s">
        <v>131</v>
      </c>
      <c r="G33" s="39" t="n">
        <v>41.5376</v>
      </c>
      <c r="H33" s="154" t="n">
        <f aca="false" ca="false" dt2D="false" dtr="false" t="normal">G33*курс_14</f>
        <v>4153.76</v>
      </c>
      <c r="I33" s="154" t="n">
        <f aca="false" ca="false" dt2D="false" dtr="false" t="normal">H33-H33*скидка_14</f>
        <v>4153.76</v>
      </c>
    </row>
    <row customHeight="true" ht="15" outlineLevel="0" r="34">
      <c r="A34" s="55" t="s"/>
      <c r="B34" s="46" t="s"/>
      <c r="C34" s="45" t="s"/>
      <c r="D34" s="46" t="s"/>
      <c r="E34" s="169" t="s">
        <v>156</v>
      </c>
      <c r="F34" s="34" t="s">
        <v>113</v>
      </c>
      <c r="G34" s="39" t="n">
        <v>49.1088</v>
      </c>
      <c r="H34" s="154" t="n">
        <f aca="false" ca="false" dt2D="false" dtr="false" t="normal">G34*курс_14</f>
        <v>4910.88</v>
      </c>
      <c r="I34" s="154" t="n">
        <f aca="false" ca="false" dt2D="false" dtr="false" t="normal">H34-H34*скидка_14</f>
        <v>4910.88</v>
      </c>
    </row>
    <row customHeight="true" ht="15.75" outlineLevel="0" r="35">
      <c r="A35" s="47" t="n"/>
      <c r="B35" s="48" t="s"/>
      <c r="C35" s="48" t="s"/>
      <c r="D35" s="48" t="s"/>
      <c r="E35" s="48" t="s"/>
      <c r="F35" s="48" t="s"/>
      <c r="G35" s="48" t="s"/>
      <c r="H35" s="48" t="s"/>
      <c r="I35" s="49" t="s"/>
    </row>
    <row customHeight="true" ht="15" outlineLevel="0" r="36">
      <c r="A36" s="34" t="n"/>
      <c r="B36" s="25" t="s">
        <v>364</v>
      </c>
      <c r="C36" s="36" t="s">
        <v>365</v>
      </c>
      <c r="D36" s="25" t="s">
        <v>358</v>
      </c>
      <c r="E36" s="169" t="s">
        <v>44</v>
      </c>
      <c r="F36" s="34" t="s">
        <v>31</v>
      </c>
      <c r="G36" s="39" t="n">
        <v>21.7441224</v>
      </c>
      <c r="H36" s="154" t="n">
        <f aca="false" ca="false" dt2D="false" dtr="false" t="normal">G36*курс_14</f>
        <v>2174.4122399999997</v>
      </c>
      <c r="I36" s="154" t="n">
        <f aca="false" ca="false" dt2D="false" dtr="false" t="normal">H36-H36*скидка_14</f>
        <v>2174.4122399999997</v>
      </c>
    </row>
    <row customHeight="true" ht="15" outlineLevel="0" r="37">
      <c r="A37" s="34" t="n"/>
      <c r="B37" s="43" t="s"/>
      <c r="C37" s="42" t="s"/>
      <c r="D37" s="43" t="s"/>
      <c r="E37" s="169" t="s">
        <v>359</v>
      </c>
      <c r="F37" s="34" t="s">
        <v>360</v>
      </c>
      <c r="G37" s="39" t="n">
        <v>26.5369104</v>
      </c>
      <c r="H37" s="154" t="n">
        <f aca="false" ca="false" dt2D="false" dtr="false" t="normal">G37*курс_14</f>
        <v>2653.69104</v>
      </c>
      <c r="I37" s="154" t="n">
        <f aca="false" ca="false" dt2D="false" dtr="false" t="normal">H37-H37*скидка_14</f>
        <v>2653.69104</v>
      </c>
    </row>
    <row customHeight="true" ht="15" outlineLevel="0" r="38">
      <c r="A38" s="34" t="n"/>
      <c r="B38" s="43" t="s"/>
      <c r="C38" s="42" t="s"/>
      <c r="D38" s="43" t="s"/>
      <c r="E38" s="169" t="s">
        <v>167</v>
      </c>
      <c r="F38" s="34" t="s">
        <v>105</v>
      </c>
      <c r="G38" s="39" t="n">
        <v>23.0432202</v>
      </c>
      <c r="H38" s="154" t="n">
        <f aca="false" ca="false" dt2D="false" dtr="false" t="normal">G38*курс_14</f>
        <v>2304.3220199999996</v>
      </c>
      <c r="I38" s="154" t="n">
        <f aca="false" ca="false" dt2D="false" dtr="false" t="normal">H38-H38*скидка_14</f>
        <v>2304.3220199999996</v>
      </c>
    </row>
    <row customHeight="true" ht="15" outlineLevel="0" r="39">
      <c r="A39" s="34" t="n"/>
      <c r="B39" s="43" t="s"/>
      <c r="C39" s="42" t="s"/>
      <c r="D39" s="43" t="s"/>
      <c r="E39" s="169" t="s">
        <v>108</v>
      </c>
      <c r="F39" s="34" t="s">
        <v>109</v>
      </c>
      <c r="G39" s="39" t="n">
        <v>35.2774422</v>
      </c>
      <c r="H39" s="154" t="n">
        <f aca="false" ca="false" dt2D="false" dtr="false" t="normal">G39*курс_14</f>
        <v>3527.7442199999996</v>
      </c>
      <c r="I39" s="154" t="n">
        <f aca="false" ca="false" dt2D="false" dtr="false" t="normal">H39-H39*скидка_14</f>
        <v>3527.7442199999996</v>
      </c>
    </row>
    <row customHeight="true" ht="15" outlineLevel="0" r="40">
      <c r="A40" s="34" t="n"/>
      <c r="B40" s="43" t="s"/>
      <c r="C40" s="42" t="s"/>
      <c r="D40" s="43" t="s"/>
      <c r="E40" s="169" t="s">
        <v>114</v>
      </c>
      <c r="F40" s="34" t="s">
        <v>115</v>
      </c>
      <c r="G40" s="39" t="n">
        <v>26.297271</v>
      </c>
      <c r="H40" s="154" t="n">
        <f aca="false" ca="false" dt2D="false" dtr="false" t="normal">G40*курс_14</f>
        <v>2629.7271</v>
      </c>
      <c r="I40" s="154" t="n">
        <f aca="false" ca="false" dt2D="false" dtr="false" t="normal">H40-H40*скидка_14</f>
        <v>2629.7271</v>
      </c>
    </row>
    <row customHeight="true" ht="15.75" outlineLevel="0" r="41">
      <c r="A41" s="34" t="n"/>
      <c r="B41" s="43" t="s"/>
      <c r="C41" s="42" t="s"/>
      <c r="D41" s="43" t="s"/>
      <c r="E41" s="169" t="s">
        <v>144</v>
      </c>
      <c r="F41" s="34" t="s">
        <v>131</v>
      </c>
      <c r="G41" s="39" t="n">
        <v>26.1333072</v>
      </c>
      <c r="H41" s="154" t="n">
        <f aca="false" ca="false" dt2D="false" dtr="false" t="normal">G41*курс_14</f>
        <v>2613.33072</v>
      </c>
      <c r="I41" s="154" t="n">
        <f aca="false" ca="false" dt2D="false" dtr="false" t="normal">H41-H41*скидка_14</f>
        <v>2613.33072</v>
      </c>
    </row>
    <row customHeight="true" ht="15" outlineLevel="0" r="42">
      <c r="A42" s="34" t="n"/>
      <c r="B42" s="46" t="s"/>
      <c r="C42" s="45" t="s"/>
      <c r="D42" s="46" t="s"/>
      <c r="E42" s="169" t="s">
        <v>156</v>
      </c>
      <c r="F42" s="34" t="s">
        <v>113</v>
      </c>
      <c r="G42" s="39" t="n">
        <v>30.8756448</v>
      </c>
      <c r="H42" s="154" t="n">
        <f aca="false" ca="false" dt2D="false" dtr="false" t="normal">G42*курс_14</f>
        <v>3087.56448</v>
      </c>
      <c r="I42" s="154" t="n">
        <f aca="false" ca="false" dt2D="false" dtr="false" t="normal">H42-H42*скидка_14</f>
        <v>3087.56448</v>
      </c>
    </row>
    <row customHeight="true" ht="15.75" outlineLevel="0" r="43">
      <c r="A43" s="47" t="n"/>
      <c r="B43" s="48" t="s"/>
      <c r="C43" s="48" t="s"/>
      <c r="D43" s="48" t="s"/>
      <c r="E43" s="48" t="s"/>
      <c r="F43" s="48" t="s"/>
      <c r="G43" s="48" t="s"/>
      <c r="H43" s="48" t="s"/>
      <c r="I43" s="49" t="s"/>
    </row>
    <row customHeight="true" ht="15" outlineLevel="0" r="44">
      <c r="A44" s="34" t="n"/>
      <c r="B44" s="25" t="s">
        <v>366</v>
      </c>
      <c r="C44" s="36" t="s">
        <v>367</v>
      </c>
      <c r="D44" s="25" t="s">
        <v>358</v>
      </c>
      <c r="E44" s="169" t="s">
        <v>44</v>
      </c>
      <c r="F44" s="34" t="s">
        <v>31</v>
      </c>
      <c r="G44" s="39" t="n">
        <v>17.3297124</v>
      </c>
      <c r="H44" s="154" t="n">
        <f aca="false" ca="false" dt2D="false" dtr="false" t="normal">G44*курс_14</f>
        <v>1732.9712399999999</v>
      </c>
      <c r="I44" s="154" t="n">
        <f aca="false" ca="false" dt2D="false" dtr="false" t="normal">H44-H44*скидка_14</f>
        <v>1732.9712399999999</v>
      </c>
    </row>
    <row customHeight="true" ht="15" outlineLevel="0" r="45">
      <c r="A45" s="34" t="n"/>
      <c r="B45" s="43" t="s"/>
      <c r="C45" s="42" t="s"/>
      <c r="D45" s="43" t="s"/>
      <c r="E45" s="169" t="s">
        <v>359</v>
      </c>
      <c r="F45" s="34" t="s">
        <v>360</v>
      </c>
      <c r="G45" s="39" t="n">
        <v>21.14112</v>
      </c>
      <c r="H45" s="154" t="n">
        <f aca="false" ca="false" dt2D="false" dtr="false" t="normal">G45*курс_14</f>
        <v>2114.112</v>
      </c>
      <c r="I45" s="154" t="n">
        <f aca="false" ca="false" dt2D="false" dtr="false" t="normal">H45-H45*скидка_14</f>
        <v>2114.112</v>
      </c>
    </row>
    <row customHeight="true" ht="15" outlineLevel="0" r="46">
      <c r="A46" s="34" t="n"/>
      <c r="B46" s="43" t="s"/>
      <c r="C46" s="42" t="s"/>
      <c r="D46" s="43" t="s"/>
      <c r="E46" s="169" t="s">
        <v>167</v>
      </c>
      <c r="F46" s="34" t="s">
        <v>105</v>
      </c>
      <c r="G46" s="39" t="n">
        <v>18.351333</v>
      </c>
      <c r="H46" s="154" t="n">
        <f aca="false" ca="false" dt2D="false" dtr="false" t="normal">G46*курс_14</f>
        <v>1835.1333</v>
      </c>
      <c r="I46" s="154" t="n">
        <f aca="false" ca="false" dt2D="false" dtr="false" t="normal">H46-H46*скидка_14</f>
        <v>1835.1333</v>
      </c>
    </row>
    <row customHeight="true" ht="15" outlineLevel="0" r="47">
      <c r="A47" s="34" t="n"/>
      <c r="B47" s="43" t="s"/>
      <c r="C47" s="42" t="s"/>
      <c r="D47" s="43" t="s"/>
      <c r="E47" s="169" t="s">
        <v>108</v>
      </c>
      <c r="F47" s="34" t="s">
        <v>109</v>
      </c>
      <c r="G47" s="39" t="n">
        <v>28.1008728</v>
      </c>
      <c r="H47" s="154" t="n">
        <f aca="false" ca="false" dt2D="false" dtr="false" t="normal">G47*курс_14</f>
        <v>2810.08728</v>
      </c>
      <c r="I47" s="154" t="n">
        <f aca="false" ca="false" dt2D="false" dtr="false" t="normal">H47-H47*скидка_14</f>
        <v>2810.08728</v>
      </c>
    </row>
    <row customHeight="true" ht="15" outlineLevel="0" r="48">
      <c r="A48" s="34" t="n"/>
      <c r="B48" s="43" t="s"/>
      <c r="C48" s="42" t="s"/>
      <c r="D48" s="43" t="s"/>
      <c r="E48" s="169" t="s">
        <v>114</v>
      </c>
      <c r="F48" s="34" t="s">
        <v>115</v>
      </c>
      <c r="G48" s="39" t="n">
        <v>20.9495286</v>
      </c>
      <c r="H48" s="154" t="n">
        <f aca="false" ca="false" dt2D="false" dtr="false" t="normal">G48*курс_14</f>
        <v>2094.95286</v>
      </c>
      <c r="I48" s="154" t="n">
        <f aca="false" ca="false" dt2D="false" dtr="false" t="normal">H48-H48*скидка_14</f>
        <v>2094.95286</v>
      </c>
    </row>
    <row customHeight="true" ht="15.75" outlineLevel="0" r="49">
      <c r="A49" s="34" t="n"/>
      <c r="B49" s="43" t="s"/>
      <c r="C49" s="42" t="s"/>
      <c r="D49" s="43" t="s"/>
      <c r="E49" s="169" t="s">
        <v>144</v>
      </c>
      <c r="F49" s="34" t="s">
        <v>131</v>
      </c>
      <c r="G49" s="39" t="n">
        <v>20.81079</v>
      </c>
      <c r="H49" s="154" t="n">
        <f aca="false" ca="false" dt2D="false" dtr="false" t="normal">G49*курс_14</f>
        <v>2081.079</v>
      </c>
      <c r="I49" s="154" t="n">
        <f aca="false" ca="false" dt2D="false" dtr="false" t="normal">H49-H49*скидка_14</f>
        <v>2081.079</v>
      </c>
    </row>
    <row customHeight="true" ht="15" outlineLevel="0" r="50">
      <c r="A50" s="34" t="n"/>
      <c r="B50" s="46" t="s"/>
      <c r="C50" s="45" t="s"/>
      <c r="D50" s="46" t="s"/>
      <c r="E50" s="169" t="s">
        <v>156</v>
      </c>
      <c r="F50" s="34" t="s">
        <v>113</v>
      </c>
      <c r="G50" s="39" t="n">
        <v>24.6071826</v>
      </c>
      <c r="H50" s="154" t="n">
        <f aca="false" ca="false" dt2D="false" dtr="false" t="normal">G50*курс_14</f>
        <v>2460.71826</v>
      </c>
      <c r="I50" s="154" t="n">
        <f aca="false" ca="false" dt2D="false" dtr="false" t="normal">H50-H50*скидка_14</f>
        <v>2460.71826</v>
      </c>
    </row>
    <row customHeight="true" ht="15.75" outlineLevel="0" r="51">
      <c r="A51" s="47" t="n"/>
      <c r="B51" s="48" t="s"/>
      <c r="C51" s="48" t="s"/>
      <c r="D51" s="48" t="s"/>
      <c r="E51" s="48" t="s"/>
      <c r="F51" s="48" t="s"/>
      <c r="G51" s="48" t="s"/>
      <c r="H51" s="48" t="s"/>
      <c r="I51" s="49" t="s"/>
    </row>
    <row customHeight="true" ht="15" outlineLevel="0" r="52">
      <c r="A52" s="34" t="n"/>
      <c r="B52" s="25" t="s">
        <v>368</v>
      </c>
      <c r="C52" s="36" t="s">
        <v>369</v>
      </c>
      <c r="D52" s="25" t="s">
        <v>358</v>
      </c>
      <c r="E52" s="169" t="s">
        <v>44</v>
      </c>
      <c r="F52" s="34" t="s">
        <v>31</v>
      </c>
      <c r="G52" s="39" t="n">
        <v>22.0972752</v>
      </c>
      <c r="H52" s="154" t="n">
        <f aca="false" ca="false" dt2D="false" dtr="false" t="normal">G52*курс_14</f>
        <v>2209.72752</v>
      </c>
      <c r="I52" s="154" t="n">
        <f aca="false" ca="false" dt2D="false" dtr="false" t="normal">H52-H52*скидка_14</f>
        <v>2209.72752</v>
      </c>
    </row>
    <row customHeight="true" ht="15" outlineLevel="0" r="53">
      <c r="A53" s="34" t="n"/>
      <c r="B53" s="43" t="s"/>
      <c r="C53" s="42" t="s"/>
      <c r="D53" s="43" t="s"/>
      <c r="E53" s="169" t="s">
        <v>359</v>
      </c>
      <c r="F53" s="34" t="s">
        <v>360</v>
      </c>
      <c r="G53" s="39" t="n">
        <v>26.96694</v>
      </c>
      <c r="H53" s="154" t="n">
        <f aca="false" ca="false" dt2D="false" dtr="false" t="normal">G53*курс_14</f>
        <v>2696.694</v>
      </c>
      <c r="I53" s="154" t="n">
        <f aca="false" ca="false" dt2D="false" dtr="false" t="normal">H53-H53*скидка_14</f>
        <v>2696.694</v>
      </c>
    </row>
    <row customHeight="true" ht="15" outlineLevel="0" r="54">
      <c r="A54" s="34" t="n"/>
      <c r="B54" s="43" t="s"/>
      <c r="C54" s="42" t="s"/>
      <c r="D54" s="43" t="s"/>
      <c r="E54" s="169" t="s">
        <v>167</v>
      </c>
      <c r="F54" s="34" t="s">
        <v>105</v>
      </c>
      <c r="G54" s="39" t="n">
        <v>23.4215982</v>
      </c>
      <c r="H54" s="154" t="n">
        <f aca="false" ca="false" dt2D="false" dtr="false" t="normal">G54*курс_14</f>
        <v>2342.15982</v>
      </c>
      <c r="I54" s="154" t="n">
        <f aca="false" ca="false" dt2D="false" dtr="false" t="normal">H54-H54*скидка_14</f>
        <v>2342.15982</v>
      </c>
    </row>
    <row customHeight="true" ht="15" outlineLevel="0" r="55">
      <c r="A55" s="34" t="n"/>
      <c r="B55" s="43" t="s"/>
      <c r="C55" s="42" t="s"/>
      <c r="D55" s="43" t="s"/>
      <c r="E55" s="169" t="s">
        <v>108</v>
      </c>
      <c r="F55" s="34" t="s">
        <v>109</v>
      </c>
      <c r="G55" s="39" t="n">
        <v>35.8450092</v>
      </c>
      <c r="H55" s="154" t="n">
        <f aca="false" ca="false" dt2D="false" dtr="false" t="normal">G55*курс_14</f>
        <v>3584.50092</v>
      </c>
      <c r="I55" s="154" t="n">
        <f aca="false" ca="false" dt2D="false" dtr="false" t="normal">H55-H55*скидка_14</f>
        <v>3584.50092</v>
      </c>
    </row>
    <row customHeight="true" ht="15" outlineLevel="0" r="56">
      <c r="A56" s="34" t="n"/>
      <c r="B56" s="43" t="s"/>
      <c r="C56" s="42" t="s"/>
      <c r="D56" s="43" t="s"/>
      <c r="E56" s="169" t="s">
        <v>114</v>
      </c>
      <c r="F56" s="34" t="s">
        <v>115</v>
      </c>
      <c r="G56" s="39" t="n">
        <v>26.7260994</v>
      </c>
      <c r="H56" s="154" t="n">
        <f aca="false" ca="false" dt2D="false" dtr="false" t="normal">G56*курс_14</f>
        <v>2672.6099400000003</v>
      </c>
      <c r="I56" s="154" t="n">
        <f aca="false" ca="false" dt2D="false" dtr="false" t="normal">H56-H56*скидка_14</f>
        <v>2672.6099400000003</v>
      </c>
    </row>
    <row customHeight="true" ht="15.75" outlineLevel="0" r="57">
      <c r="A57" s="34" t="n"/>
      <c r="B57" s="43" t="s"/>
      <c r="C57" s="42" t="s"/>
      <c r="D57" s="43" t="s"/>
      <c r="E57" s="169" t="s">
        <v>144</v>
      </c>
      <c r="F57" s="34" t="s">
        <v>131</v>
      </c>
      <c r="G57" s="39" t="n">
        <v>26.549523</v>
      </c>
      <c r="H57" s="154" t="n">
        <f aca="false" ca="false" dt2D="false" dtr="false" t="normal">G57*курс_14</f>
        <v>2654.9523</v>
      </c>
      <c r="I57" s="154" t="n">
        <f aca="false" ca="false" dt2D="false" dtr="false" t="normal">H57-H57*скидка_14</f>
        <v>2654.9523</v>
      </c>
    </row>
    <row customHeight="true" ht="15" outlineLevel="0" r="58">
      <c r="A58" s="34" t="n"/>
      <c r="B58" s="46" t="s"/>
      <c r="C58" s="45" t="s"/>
      <c r="D58" s="46" t="s"/>
      <c r="E58" s="169" t="s">
        <v>156</v>
      </c>
      <c r="F58" s="34" t="s">
        <v>113</v>
      </c>
      <c r="G58" s="39" t="n">
        <v>31.3801488</v>
      </c>
      <c r="H58" s="154" t="n">
        <f aca="false" ca="false" dt2D="false" dtr="false" t="normal">G58*курс_14</f>
        <v>3138.01488</v>
      </c>
      <c r="I58" s="154" t="n">
        <f aca="false" ca="false" dt2D="false" dtr="false" t="normal">H58-H58*скидка_14</f>
        <v>3138.01488</v>
      </c>
    </row>
    <row customHeight="true" ht="15.75" outlineLevel="0" r="59">
      <c r="A59" s="47" t="n"/>
      <c r="B59" s="48" t="s"/>
      <c r="C59" s="48" t="s"/>
      <c r="D59" s="48" t="s"/>
      <c r="E59" s="48" t="s"/>
      <c r="F59" s="48" t="s"/>
      <c r="G59" s="48" t="s"/>
      <c r="H59" s="48" t="s"/>
      <c r="I59" s="49" t="s"/>
    </row>
    <row customHeight="true" ht="15" outlineLevel="0" r="60">
      <c r="A60" s="34" t="n"/>
      <c r="B60" s="25" t="s">
        <v>370</v>
      </c>
      <c r="C60" s="36" t="s">
        <v>371</v>
      </c>
      <c r="D60" s="25" t="s">
        <v>358</v>
      </c>
      <c r="E60" s="169" t="s">
        <v>44</v>
      </c>
      <c r="F60" s="34" t="s">
        <v>31</v>
      </c>
      <c r="G60" s="39" t="n">
        <v>22.0972752</v>
      </c>
      <c r="H60" s="154" t="n">
        <f aca="false" ca="false" dt2D="false" dtr="false" t="normal">G60*курс_14</f>
        <v>2209.72752</v>
      </c>
      <c r="I60" s="154" t="n">
        <f aca="false" ca="false" dt2D="false" dtr="false" t="normal">H60-H60*скидка_14</f>
        <v>2209.72752</v>
      </c>
    </row>
    <row customHeight="true" ht="15" outlineLevel="0" r="61">
      <c r="A61" s="34" t="n"/>
      <c r="B61" s="43" t="s"/>
      <c r="C61" s="42" t="s"/>
      <c r="D61" s="43" t="s"/>
      <c r="E61" s="169" t="s">
        <v>359</v>
      </c>
      <c r="F61" s="34" t="s">
        <v>360</v>
      </c>
      <c r="G61" s="39" t="n">
        <v>30.2324022</v>
      </c>
      <c r="H61" s="154" t="n">
        <f aca="false" ca="false" dt2D="false" dtr="false" t="normal">G61*курс_14</f>
        <v>3023.2402199999997</v>
      </c>
      <c r="I61" s="154" t="n">
        <f aca="false" ca="false" dt2D="false" dtr="false" t="normal">H61-H61*скидка_14</f>
        <v>3023.2402199999997</v>
      </c>
    </row>
    <row customHeight="true" ht="15" outlineLevel="0" r="62">
      <c r="A62" s="34" t="n"/>
      <c r="B62" s="43" t="s"/>
      <c r="C62" s="42" t="s"/>
      <c r="D62" s="43" t="s"/>
      <c r="E62" s="169" t="s">
        <v>167</v>
      </c>
      <c r="F62" s="34" t="s">
        <v>105</v>
      </c>
      <c r="G62" s="39" t="n">
        <v>26.2720458</v>
      </c>
      <c r="H62" s="154" t="n">
        <f aca="false" ca="false" dt2D="false" dtr="false" t="normal">G62*курс_14</f>
        <v>2627.20458</v>
      </c>
      <c r="I62" s="154" t="n">
        <f aca="false" ca="false" dt2D="false" dtr="false" t="normal">H62-H62*скидка_14</f>
        <v>2627.20458</v>
      </c>
    </row>
    <row customHeight="true" ht="15" outlineLevel="0" r="63">
      <c r="A63" s="34" t="n"/>
      <c r="B63" s="43" t="s"/>
      <c r="C63" s="42" t="s"/>
      <c r="D63" s="43" t="s"/>
      <c r="E63" s="169" t="s">
        <v>108</v>
      </c>
      <c r="F63" s="34" t="s">
        <v>109</v>
      </c>
      <c r="G63" s="39" t="n">
        <v>29.7909612</v>
      </c>
      <c r="H63" s="154" t="n">
        <f aca="false" ca="false" dt2D="false" dtr="false" t="normal">G63*курс_14</f>
        <v>2979.09612</v>
      </c>
      <c r="I63" s="154" t="n">
        <f aca="false" ca="false" dt2D="false" dtr="false" t="normal">H63-H63*скидка_14</f>
        <v>2979.09612</v>
      </c>
    </row>
    <row customHeight="true" ht="15" outlineLevel="0" r="64">
      <c r="A64" s="34" t="n"/>
      <c r="B64" s="43" t="s"/>
      <c r="C64" s="42" t="s"/>
      <c r="D64" s="43" t="s"/>
      <c r="E64" s="169" t="s">
        <v>114</v>
      </c>
      <c r="F64" s="34" t="s">
        <v>115</v>
      </c>
      <c r="G64" s="39" t="n">
        <v>29.993964</v>
      </c>
      <c r="H64" s="154" t="n">
        <f aca="false" ca="false" dt2D="false" dtr="false" t="normal">G64*курс_14</f>
        <v>2999.3964</v>
      </c>
      <c r="I64" s="154" t="n">
        <f aca="false" ca="false" dt2D="false" dtr="false" t="normal">H64-H64*скидка_14</f>
        <v>2999.3964</v>
      </c>
    </row>
    <row customHeight="true" ht="15.75" outlineLevel="0" r="65">
      <c r="A65" s="34" t="n"/>
      <c r="B65" s="43" t="s"/>
      <c r="C65" s="42" t="s"/>
      <c r="D65" s="43" t="s"/>
      <c r="E65" s="169" t="s">
        <v>144</v>
      </c>
      <c r="F65" s="34" t="s">
        <v>131</v>
      </c>
      <c r="G65" s="39" t="n">
        <v>29.7909612</v>
      </c>
      <c r="H65" s="154" t="n">
        <f aca="false" ca="false" dt2D="false" dtr="false" t="normal">G65*курс_14</f>
        <v>2979.09612</v>
      </c>
      <c r="I65" s="154" t="n">
        <f aca="false" ca="false" dt2D="false" dtr="false" t="normal">H65-H65*скидка_14</f>
        <v>2979.09612</v>
      </c>
    </row>
    <row customHeight="true" ht="15" outlineLevel="0" r="66">
      <c r="A66" s="34" t="n"/>
      <c r="B66" s="46" t="s"/>
      <c r="C66" s="45" t="s"/>
      <c r="D66" s="46" t="s"/>
      <c r="E66" s="169" t="s">
        <v>156</v>
      </c>
      <c r="F66" s="34" t="s">
        <v>113</v>
      </c>
      <c r="G66" s="39" t="n">
        <v>35.2017666</v>
      </c>
      <c r="H66" s="154" t="n">
        <f aca="false" ca="false" dt2D="false" dtr="false" t="normal">G66*курс_14</f>
        <v>3520.17666</v>
      </c>
      <c r="I66" s="154" t="n">
        <f aca="false" ca="false" dt2D="false" dtr="false" t="normal">H66-H66*скидка_14</f>
        <v>3520.17666</v>
      </c>
    </row>
    <row customHeight="true" ht="15" outlineLevel="0" r="67">
      <c r="A67" s="47" t="n"/>
      <c r="B67" s="48" t="s"/>
      <c r="C67" s="48" t="s"/>
      <c r="D67" s="48" t="s"/>
      <c r="E67" s="48" t="s"/>
      <c r="F67" s="48" t="s"/>
      <c r="G67" s="48" t="s"/>
      <c r="H67" s="48" t="s"/>
      <c r="I67" s="49" t="s"/>
    </row>
    <row customHeight="true" ht="15" outlineLevel="0" r="68">
      <c r="A68" s="34" t="n"/>
      <c r="B68" s="25" t="s">
        <v>372</v>
      </c>
      <c r="C68" s="36" t="s">
        <v>373</v>
      </c>
      <c r="D68" s="25" t="s">
        <v>358</v>
      </c>
      <c r="E68" s="169" t="s">
        <v>44</v>
      </c>
      <c r="F68" s="34" t="s">
        <v>31</v>
      </c>
      <c r="G68" s="39" t="n">
        <v>19.86</v>
      </c>
      <c r="H68" s="154" t="n">
        <f aca="false" ca="false" dt2D="false" dtr="false" t="normal">G68*курс_14</f>
        <v>1986</v>
      </c>
      <c r="I68" s="154" t="n">
        <f aca="false" ca="false" dt2D="false" dtr="false" t="normal">H68-H68*скидка_14</f>
        <v>1986</v>
      </c>
    </row>
    <row customHeight="true" ht="15" outlineLevel="0" r="69">
      <c r="A69" s="34" t="n"/>
      <c r="B69" s="43" t="s"/>
      <c r="C69" s="42" t="s"/>
      <c r="D69" s="43" t="s"/>
      <c r="E69" s="169" t="s">
        <v>359</v>
      </c>
      <c r="F69" s="34" t="s">
        <v>360</v>
      </c>
      <c r="G69" s="39" t="n">
        <v>24.26</v>
      </c>
      <c r="H69" s="154" t="n">
        <f aca="false" ca="false" dt2D="false" dtr="false" t="normal">G69*курс_14</f>
        <v>2426</v>
      </c>
      <c r="I69" s="154" t="n">
        <f aca="false" ca="false" dt2D="false" dtr="false" t="normal">H69-H69*скидка_14</f>
        <v>2426</v>
      </c>
    </row>
    <row customHeight="true" ht="15" outlineLevel="0" r="70">
      <c r="A70" s="34" t="n"/>
      <c r="B70" s="43" t="s"/>
      <c r="C70" s="42" t="s"/>
      <c r="D70" s="43" t="s"/>
      <c r="E70" s="169" t="s">
        <v>114</v>
      </c>
      <c r="F70" s="34" t="s">
        <v>115</v>
      </c>
      <c r="G70" s="39" t="n">
        <v>24.02</v>
      </c>
      <c r="H70" s="154" t="n">
        <f aca="false" ca="false" dt2D="false" dtr="false" t="normal">G70*курс_14</f>
        <v>2402</v>
      </c>
      <c r="I70" s="154" t="n">
        <f aca="false" ca="false" dt2D="false" dtr="false" t="normal">H70-H70*скидка_14</f>
        <v>2402</v>
      </c>
    </row>
    <row customHeight="true" ht="15" outlineLevel="0" r="71">
      <c r="A71" s="34" t="n"/>
      <c r="B71" s="43" t="s"/>
      <c r="C71" s="42" t="s"/>
      <c r="D71" s="43" t="s"/>
      <c r="E71" s="169" t="s">
        <v>144</v>
      </c>
      <c r="F71" s="34" t="s">
        <v>131</v>
      </c>
      <c r="G71" s="39" t="n">
        <v>23.9</v>
      </c>
      <c r="H71" s="154" t="n">
        <f aca="false" ca="false" dt2D="false" dtr="false" t="normal">G71*курс_14</f>
        <v>2390</v>
      </c>
      <c r="I71" s="154" t="n">
        <f aca="false" ca="false" dt2D="false" dtr="false" t="normal">H71-H71*скидка_14</f>
        <v>2390</v>
      </c>
    </row>
    <row customHeight="true" ht="15" outlineLevel="0" r="72">
      <c r="A72" s="34" t="n"/>
      <c r="B72" s="43" t="s"/>
      <c r="C72" s="42" t="s"/>
      <c r="D72" s="43" t="s"/>
      <c r="E72" s="169" t="s">
        <v>156</v>
      </c>
      <c r="F72" s="34" t="s">
        <v>113</v>
      </c>
      <c r="G72" s="39" t="n">
        <v>28.21</v>
      </c>
      <c r="H72" s="154" t="n">
        <f aca="false" ca="false" dt2D="false" dtr="false" t="normal">G72*курс_14</f>
        <v>2821</v>
      </c>
      <c r="I72" s="154" t="n">
        <f aca="false" ca="false" dt2D="false" dtr="false" t="normal">H72-H72*скидка_14</f>
        <v>2821</v>
      </c>
    </row>
    <row customHeight="true" ht="15" outlineLevel="0" r="73">
      <c r="A73" s="34" t="n"/>
      <c r="B73" s="43" t="s"/>
      <c r="C73" s="42" t="s"/>
      <c r="D73" s="43" t="s"/>
      <c r="G73" s="39" t="n"/>
      <c r="H73" s="154" t="n"/>
      <c r="I73" s="154" t="n"/>
    </row>
    <row customHeight="true" ht="15" outlineLevel="0" r="74">
      <c r="A74" s="34" t="n"/>
      <c r="B74" s="46" t="s"/>
      <c r="C74" s="45" t="s"/>
      <c r="D74" s="46" t="s"/>
      <c r="G74" s="39" t="n"/>
      <c r="H74" s="154" t="n"/>
      <c r="I74" s="154" t="n"/>
    </row>
    <row customHeight="true" ht="15.75" outlineLevel="0" r="75">
      <c r="A75" s="47" t="n"/>
      <c r="B75" s="48" t="s"/>
      <c r="C75" s="48" t="s"/>
      <c r="D75" s="48" t="s"/>
      <c r="E75" s="48" t="s"/>
      <c r="F75" s="48" t="s"/>
      <c r="G75" s="48" t="s"/>
      <c r="H75" s="48" t="s"/>
      <c r="I75" s="49" t="s"/>
    </row>
    <row customHeight="true" ht="15" outlineLevel="0" r="76">
      <c r="A76" s="34" t="n"/>
      <c r="B76" s="50" t="n"/>
      <c r="C76" s="36" t="s">
        <v>374</v>
      </c>
      <c r="D76" s="162" t="s">
        <v>375</v>
      </c>
      <c r="E76" s="169" t="s">
        <v>44</v>
      </c>
      <c r="F76" s="34" t="s">
        <v>31</v>
      </c>
      <c r="G76" s="39" t="n">
        <v>3.57</v>
      </c>
      <c r="H76" s="39" t="n">
        <f aca="false" ca="false" dt2D="false" dtr="false" t="normal">G76*курс_14</f>
        <v>357</v>
      </c>
      <c r="I76" s="39" t="n">
        <f aca="false" ca="false" dt2D="false" dtr="false" t="normal">H76-H76*скидка_14</f>
        <v>357</v>
      </c>
    </row>
    <row customHeight="true" ht="15" outlineLevel="0" r="77">
      <c r="A77" s="34" t="n"/>
      <c r="B77" s="51" t="s"/>
      <c r="C77" s="42" t="s"/>
      <c r="D77" s="164" t="s"/>
      <c r="E77" s="169" t="s">
        <v>359</v>
      </c>
      <c r="F77" s="34" t="s">
        <v>360</v>
      </c>
      <c r="G77" s="99" t="s"/>
      <c r="H77" s="99" t="s"/>
      <c r="I77" s="99" t="s"/>
    </row>
    <row customHeight="true" ht="15" outlineLevel="0" r="78">
      <c r="A78" s="34" t="n"/>
      <c r="B78" s="51" t="s"/>
      <c r="C78" s="42" t="s"/>
      <c r="D78" s="164" t="s"/>
      <c r="E78" s="169" t="s">
        <v>167</v>
      </c>
      <c r="F78" s="34" t="s">
        <v>105</v>
      </c>
      <c r="G78" s="99" t="s"/>
      <c r="H78" s="99" t="s"/>
      <c r="I78" s="99" t="s"/>
    </row>
    <row customHeight="true" ht="15" outlineLevel="0" r="79">
      <c r="A79" s="34" t="n"/>
      <c r="B79" s="51" t="s"/>
      <c r="C79" s="42" t="s"/>
      <c r="D79" s="164" t="s"/>
      <c r="E79" s="169" t="s">
        <v>108</v>
      </c>
      <c r="F79" s="34" t="s">
        <v>109</v>
      </c>
      <c r="G79" s="99" t="s"/>
      <c r="H79" s="99" t="s"/>
      <c r="I79" s="99" t="s"/>
    </row>
    <row customHeight="true" ht="15" outlineLevel="0" r="80">
      <c r="A80" s="34" t="n"/>
      <c r="B80" s="51" t="s"/>
      <c r="C80" s="42" t="s"/>
      <c r="D80" s="164" t="s"/>
      <c r="E80" s="169" t="s">
        <v>114</v>
      </c>
      <c r="F80" s="34" t="s">
        <v>115</v>
      </c>
      <c r="G80" s="99" t="s"/>
      <c r="H80" s="99" t="s"/>
      <c r="I80" s="99" t="s"/>
    </row>
    <row customHeight="true" ht="15" outlineLevel="0" r="81">
      <c r="A81" s="34" t="n"/>
      <c r="B81" s="51" t="s"/>
      <c r="C81" s="42" t="s"/>
      <c r="D81" s="164" t="s"/>
      <c r="E81" s="169" t="s">
        <v>156</v>
      </c>
      <c r="F81" s="34" t="s">
        <v>113</v>
      </c>
      <c r="G81" s="99" t="s"/>
      <c r="H81" s="99" t="s"/>
      <c r="I81" s="99" t="s"/>
    </row>
    <row customHeight="true" ht="15" outlineLevel="0" r="82">
      <c r="A82" s="34" t="n"/>
      <c r="B82" s="55" t="s"/>
      <c r="C82" s="45" t="s"/>
      <c r="D82" s="166" t="s"/>
      <c r="E82" s="169" t="n"/>
      <c r="F82" s="34" t="n"/>
      <c r="G82" s="102" t="s"/>
      <c r="H82" s="102" t="s"/>
      <c r="I82" s="102" t="s"/>
    </row>
    <row customHeight="true" ht="15.75" outlineLevel="0" r="83">
      <c r="A83" s="47" t="n"/>
      <c r="B83" s="48" t="s"/>
      <c r="C83" s="48" t="s"/>
      <c r="D83" s="48" t="s"/>
      <c r="E83" s="48" t="s"/>
      <c r="F83" s="48" t="s"/>
      <c r="G83" s="48" t="s"/>
      <c r="H83" s="48" t="s"/>
      <c r="I83" s="49" t="s"/>
    </row>
    <row customHeight="true" ht="15" outlineLevel="0" r="84">
      <c r="A84" s="34" t="n"/>
      <c r="B84" s="50" t="n"/>
      <c r="C84" s="36" t="s">
        <v>376</v>
      </c>
      <c r="D84" s="25" t="s">
        <v>229</v>
      </c>
      <c r="E84" s="169" t="s">
        <v>44</v>
      </c>
      <c r="F84" s="34" t="s">
        <v>31</v>
      </c>
      <c r="G84" s="39" t="n">
        <v>1</v>
      </c>
      <c r="H84" s="39" t="n">
        <f aca="false" ca="false" dt2D="false" dtr="false" t="normal">G84*курс_14</f>
        <v>100</v>
      </c>
      <c r="I84" s="39" t="n">
        <f aca="false" ca="false" dt2D="false" dtr="false" t="normal">H84</f>
        <v>100</v>
      </c>
    </row>
    <row customHeight="true" ht="15" outlineLevel="0" r="85">
      <c r="A85" s="34" t="n"/>
      <c r="B85" s="51" t="s"/>
      <c r="C85" s="42" t="s"/>
      <c r="D85" s="43" t="s"/>
      <c r="E85" s="169" t="s">
        <v>359</v>
      </c>
      <c r="F85" s="34" t="s">
        <v>360</v>
      </c>
      <c r="G85" s="99" t="s"/>
      <c r="H85" s="99" t="s"/>
      <c r="I85" s="99" t="s"/>
    </row>
    <row customHeight="true" ht="15" outlineLevel="0" r="86">
      <c r="A86" s="34" t="n"/>
      <c r="B86" s="51" t="s"/>
      <c r="C86" s="42" t="s"/>
      <c r="D86" s="43" t="s"/>
      <c r="E86" s="169" t="s">
        <v>167</v>
      </c>
      <c r="F86" s="34" t="s">
        <v>105</v>
      </c>
      <c r="G86" s="99" t="s"/>
      <c r="H86" s="99" t="s"/>
      <c r="I86" s="99" t="s"/>
    </row>
    <row customHeight="true" ht="15" outlineLevel="0" r="87">
      <c r="A87" s="34" t="n"/>
      <c r="B87" s="51" t="s"/>
      <c r="C87" s="42" t="s"/>
      <c r="D87" s="43" t="s"/>
      <c r="E87" s="169" t="s">
        <v>108</v>
      </c>
      <c r="F87" s="34" t="s">
        <v>109</v>
      </c>
      <c r="G87" s="99" t="s"/>
      <c r="H87" s="99" t="s"/>
      <c r="I87" s="99" t="s"/>
    </row>
    <row customHeight="true" ht="15" outlineLevel="0" r="88">
      <c r="A88" s="34" t="n"/>
      <c r="B88" s="51" t="s"/>
      <c r="C88" s="42" t="s"/>
      <c r="D88" s="43" t="s"/>
      <c r="E88" s="169" t="s">
        <v>114</v>
      </c>
      <c r="F88" s="34" t="s">
        <v>115</v>
      </c>
      <c r="G88" s="99" t="s"/>
      <c r="H88" s="99" t="s"/>
      <c r="I88" s="99" t="s"/>
    </row>
    <row customHeight="true" ht="15" outlineLevel="0" r="89">
      <c r="A89" s="34" t="n"/>
      <c r="B89" s="51" t="s"/>
      <c r="C89" s="42" t="s"/>
      <c r="D89" s="43" t="s"/>
      <c r="E89" s="169" t="s">
        <v>156</v>
      </c>
      <c r="F89" s="34" t="s">
        <v>113</v>
      </c>
      <c r="G89" s="99" t="s"/>
      <c r="H89" s="99" t="s"/>
      <c r="I89" s="99" t="s"/>
    </row>
    <row customHeight="true" ht="15" outlineLevel="0" r="90">
      <c r="A90" s="34" t="n"/>
      <c r="B90" s="55" t="s"/>
      <c r="C90" s="45" t="s"/>
      <c r="D90" s="46" t="s"/>
      <c r="E90" s="169" t="n"/>
      <c r="F90" s="34" t="n"/>
      <c r="G90" s="102" t="s"/>
      <c r="H90" s="102" t="s"/>
      <c r="I90" s="102" t="s"/>
    </row>
    <row customHeight="true" ht="15.75" outlineLevel="0" r="91">
      <c r="A91" s="47" t="n"/>
      <c r="B91" s="48" t="s"/>
      <c r="C91" s="48" t="s"/>
      <c r="D91" s="48" t="s"/>
      <c r="E91" s="48" t="s"/>
      <c r="F91" s="48" t="s"/>
      <c r="G91" s="48" t="s"/>
      <c r="H91" s="48" t="s"/>
      <c r="I91" s="49" t="s"/>
    </row>
    <row customHeight="true" ht="15.75" outlineLevel="0" r="92">
      <c r="A92" s="34" t="n"/>
      <c r="B92" s="50" t="n"/>
      <c r="C92" s="36" t="s">
        <v>377</v>
      </c>
      <c r="D92" s="162" t="s">
        <v>275</v>
      </c>
      <c r="E92" s="25" t="s">
        <v>8</v>
      </c>
      <c r="F92" s="295" t="s"/>
      <c r="G92" s="39" t="n">
        <v>2.5</v>
      </c>
      <c r="H92" s="39" t="n">
        <f aca="false" ca="false" dt2D="false" dtr="false" t="normal">G92*курс_14</f>
        <v>250</v>
      </c>
      <c r="I92" s="39" t="n">
        <f aca="false" ca="false" dt2D="false" dtr="false" t="normal">H92-H92*скидка_14</f>
        <v>250</v>
      </c>
    </row>
    <row customHeight="true" ht="15.75" outlineLevel="0" r="93">
      <c r="A93" s="34" t="n"/>
      <c r="B93" s="51" t="s"/>
      <c r="C93" s="42" t="s"/>
      <c r="D93" s="164" t="s"/>
      <c r="E93" s="296" t="s"/>
      <c r="F93" s="297" t="s"/>
      <c r="G93" s="99" t="s"/>
      <c r="H93" s="99" t="s"/>
      <c r="I93" s="99" t="s"/>
    </row>
    <row customHeight="true" ht="15.75" outlineLevel="0" r="94">
      <c r="A94" s="34" t="n"/>
      <c r="B94" s="51" t="s"/>
      <c r="C94" s="42" t="s"/>
      <c r="D94" s="164" t="s"/>
      <c r="E94" s="296" t="s"/>
      <c r="F94" s="297" t="s"/>
      <c r="G94" s="99" t="s"/>
      <c r="H94" s="99" t="s"/>
      <c r="I94" s="99" t="s"/>
    </row>
    <row customHeight="true" ht="15.75" outlineLevel="0" r="95">
      <c r="A95" s="34" t="n"/>
      <c r="B95" s="51" t="s"/>
      <c r="C95" s="42" t="s"/>
      <c r="D95" s="164" t="s"/>
      <c r="E95" s="296" t="s"/>
      <c r="F95" s="297" t="s"/>
      <c r="G95" s="99" t="s"/>
      <c r="H95" s="99" t="s"/>
      <c r="I95" s="99" t="s"/>
    </row>
    <row customHeight="true" ht="15.75" outlineLevel="0" r="96">
      <c r="A96" s="34" t="n"/>
      <c r="B96" s="51" t="s"/>
      <c r="C96" s="42" t="s"/>
      <c r="D96" s="164" t="s"/>
      <c r="E96" s="296" t="s"/>
      <c r="F96" s="297" t="s"/>
      <c r="G96" s="99" t="s"/>
      <c r="H96" s="99" t="s"/>
      <c r="I96" s="99" t="s"/>
    </row>
    <row customHeight="true" ht="15.75" outlineLevel="0" r="97">
      <c r="A97" s="34" t="n"/>
      <c r="B97" s="55" t="s"/>
      <c r="C97" s="45" t="s"/>
      <c r="D97" s="166" t="s"/>
      <c r="E97" s="298" t="s"/>
      <c r="F97" s="299" t="s"/>
      <c r="G97" s="102" t="s"/>
      <c r="H97" s="102" t="s"/>
      <c r="I97" s="102" t="s"/>
    </row>
    <row customHeight="true" ht="15.75" outlineLevel="0" r="98">
      <c r="A98" s="47" t="n"/>
      <c r="B98" s="48" t="s"/>
      <c r="C98" s="48" t="s"/>
      <c r="D98" s="48" t="s"/>
      <c r="E98" s="48" t="s"/>
      <c r="F98" s="48" t="s"/>
      <c r="G98" s="48" t="s"/>
      <c r="H98" s="48" t="s"/>
      <c r="I98" s="49" t="s"/>
    </row>
    <row customHeight="true" ht="15" outlineLevel="0" r="99">
      <c r="A99" s="34" t="n"/>
      <c r="B99" s="50" t="n"/>
      <c r="C99" s="36" t="s">
        <v>378</v>
      </c>
      <c r="D99" s="25" t="s">
        <v>379</v>
      </c>
      <c r="E99" s="25" t="s">
        <v>8</v>
      </c>
      <c r="F99" s="295" t="s"/>
      <c r="G99" s="39" t="n">
        <v>3.57</v>
      </c>
      <c r="H99" s="39" t="n">
        <f aca="false" ca="false" dt2D="false" dtr="false" t="normal">G99*курс_14</f>
        <v>357</v>
      </c>
      <c r="I99" s="39" t="n">
        <f aca="false" ca="false" dt2D="false" dtr="false" t="normal">H99-H99*скидка_14</f>
        <v>357</v>
      </c>
    </row>
    <row customHeight="true" ht="15" outlineLevel="0" r="100">
      <c r="A100" s="34" t="n"/>
      <c r="B100" s="51" t="s"/>
      <c r="C100" s="42" t="s"/>
      <c r="D100" s="43" t="s"/>
      <c r="E100" s="296" t="s"/>
      <c r="F100" s="297" t="s"/>
      <c r="G100" s="99" t="s"/>
      <c r="H100" s="99" t="s"/>
      <c r="I100" s="99" t="s"/>
    </row>
    <row customHeight="true" ht="15" outlineLevel="0" r="101">
      <c r="A101" s="34" t="n"/>
      <c r="B101" s="51" t="s"/>
      <c r="C101" s="42" t="s"/>
      <c r="D101" s="43" t="s"/>
      <c r="E101" s="296" t="s"/>
      <c r="F101" s="297" t="s"/>
      <c r="G101" s="99" t="s"/>
      <c r="H101" s="99" t="s"/>
      <c r="I101" s="99" t="s"/>
    </row>
    <row customHeight="true" ht="15" outlineLevel="0" r="102">
      <c r="A102" s="34" t="n"/>
      <c r="B102" s="51" t="s"/>
      <c r="C102" s="42" t="s"/>
      <c r="D102" s="43" t="s"/>
      <c r="E102" s="296" t="s"/>
      <c r="F102" s="297" t="s"/>
      <c r="G102" s="99" t="s"/>
      <c r="H102" s="99" t="s"/>
      <c r="I102" s="99" t="s"/>
    </row>
    <row customHeight="true" ht="15" outlineLevel="0" r="103">
      <c r="A103" s="34" t="n"/>
      <c r="B103" s="51" t="s"/>
      <c r="C103" s="42" t="s"/>
      <c r="D103" s="43" t="s"/>
      <c r="E103" s="296" t="s"/>
      <c r="F103" s="297" t="s"/>
      <c r="G103" s="99" t="s"/>
      <c r="H103" s="99" t="s"/>
      <c r="I103" s="99" t="s"/>
    </row>
    <row customHeight="true" ht="15" outlineLevel="0" r="104">
      <c r="A104" s="34" t="n"/>
      <c r="B104" s="51" t="s"/>
      <c r="C104" s="42" t="s"/>
      <c r="D104" s="43" t="s"/>
      <c r="E104" s="296" t="s"/>
      <c r="F104" s="297" t="s"/>
      <c r="G104" s="99" t="s"/>
      <c r="H104" s="99" t="s"/>
      <c r="I104" s="99" t="s"/>
    </row>
    <row customHeight="true" ht="15" outlineLevel="0" r="105">
      <c r="A105" s="34" t="n"/>
      <c r="B105" s="55" t="s"/>
      <c r="C105" s="45" t="s"/>
      <c r="D105" s="46" t="s"/>
      <c r="E105" s="298" t="s"/>
      <c r="F105" s="299" t="s"/>
      <c r="G105" s="102" t="s"/>
      <c r="H105" s="102" t="s"/>
      <c r="I105" s="102" t="s"/>
    </row>
    <row customHeight="true" ht="57" outlineLevel="0" r="106">
      <c r="A106" s="34" t="n"/>
      <c r="B106" s="50" t="n"/>
      <c r="C106" s="36" t="s">
        <v>380</v>
      </c>
      <c r="D106" s="25" t="n"/>
      <c r="E106" s="25" t="n"/>
      <c r="F106" s="25" t="n"/>
      <c r="G106" s="39" t="n">
        <v>4.44</v>
      </c>
      <c r="H106" s="39" t="n">
        <f aca="false" ca="false" dt2D="false" dtr="false" t="normal">G106*курс_14</f>
        <v>444.00000000000006</v>
      </c>
      <c r="I106" s="39" t="n">
        <f aca="false" ca="false" dt2D="false" dtr="false" t="normal">H106-H106*скидка_14</f>
        <v>444.00000000000006</v>
      </c>
    </row>
    <row customHeight="true" ht="61.5" outlineLevel="0" r="107">
      <c r="A107" s="34" t="n"/>
      <c r="B107" s="50" t="n"/>
      <c r="C107" s="36" t="s">
        <v>381</v>
      </c>
      <c r="D107" s="25" t="n"/>
      <c r="E107" s="25" t="n"/>
      <c r="F107" s="25" t="n"/>
      <c r="G107" s="39" t="n">
        <v>1.4</v>
      </c>
      <c r="H107" s="39" t="n">
        <f aca="false" ca="false" dt2D="false" dtr="false" t="normal">G107*курс_14</f>
        <v>140</v>
      </c>
      <c r="I107" s="39" t="n">
        <f aca="false" ca="false" dt2D="false" dtr="false" t="normal">H107-H107*скидка_14</f>
        <v>140</v>
      </c>
    </row>
    <row customHeight="true" ht="57" outlineLevel="0" r="108">
      <c r="A108" s="34" t="n"/>
      <c r="B108" s="50" t="n"/>
      <c r="C108" s="36" t="s">
        <v>382</v>
      </c>
      <c r="D108" s="25" t="n"/>
      <c r="E108" s="25" t="n"/>
      <c r="F108" s="25" t="n"/>
      <c r="G108" s="39" t="n">
        <v>1.5</v>
      </c>
      <c r="H108" s="39" t="n">
        <f aca="false" ca="false" dt2D="false" dtr="false" t="normal">G108*курс_14</f>
        <v>150</v>
      </c>
      <c r="I108" s="39" t="n">
        <f aca="false" ca="false" dt2D="false" dtr="false" t="normal">H108-H108*скидка_14</f>
        <v>150</v>
      </c>
    </row>
    <row customHeight="true" ht="15.75" outlineLevel="0" r="109">
      <c r="A109" s="47" t="n"/>
      <c r="B109" s="48" t="s"/>
      <c r="C109" s="48" t="s"/>
      <c r="D109" s="48" t="s"/>
      <c r="E109" s="48" t="s"/>
      <c r="F109" s="48" t="s"/>
      <c r="G109" s="48" t="s"/>
      <c r="H109" s="48" t="s"/>
      <c r="I109" s="49" t="s"/>
    </row>
    <row customHeight="true" ht="18.75" outlineLevel="0" r="110">
      <c r="A110" s="396" t="s">
        <v>383</v>
      </c>
      <c r="B110" s="397" t="s"/>
      <c r="C110" s="397" t="s"/>
      <c r="D110" s="397" t="s"/>
      <c r="E110" s="397" t="s"/>
      <c r="F110" s="397" t="s"/>
      <c r="G110" s="397" t="s"/>
      <c r="H110" s="397" t="s"/>
      <c r="I110" s="398" t="s"/>
    </row>
    <row customHeight="true" ht="15" outlineLevel="0" r="111">
      <c r="A111" s="34" t="n"/>
      <c r="B111" s="25" t="s">
        <v>384</v>
      </c>
      <c r="C111" s="36" t="s">
        <v>385</v>
      </c>
      <c r="D111" s="25" t="s">
        <v>361</v>
      </c>
      <c r="E111" s="79" t="s">
        <v>44</v>
      </c>
      <c r="F111" s="25" t="s">
        <v>31</v>
      </c>
      <c r="G111" s="39" t="n">
        <v>17.846829</v>
      </c>
      <c r="H111" s="39" t="n">
        <f aca="false" ca="false" dt2D="false" dtr="false" t="normal">G111*курс_14</f>
        <v>1784.6829</v>
      </c>
      <c r="I111" s="39" t="n">
        <f aca="false" ca="false" dt2D="false" dtr="false" t="normal">H111-H111*скидка_14</f>
        <v>1784.6829</v>
      </c>
    </row>
    <row customHeight="true" ht="15" outlineLevel="0" r="112">
      <c r="A112" s="34" t="n"/>
      <c r="B112" s="43" t="s"/>
      <c r="C112" s="42" t="s"/>
      <c r="D112" s="43" t="s"/>
      <c r="E112" s="399" t="s"/>
      <c r="F112" s="43" t="s"/>
      <c r="G112" s="99" t="s"/>
      <c r="H112" s="99" t="s"/>
      <c r="I112" s="99" t="s"/>
    </row>
    <row customHeight="true" ht="15" outlineLevel="0" r="113">
      <c r="A113" s="34" t="n"/>
      <c r="B113" s="43" t="s"/>
      <c r="C113" s="42" t="s"/>
      <c r="D113" s="43" t="s"/>
      <c r="E113" s="399" t="s"/>
      <c r="F113" s="43" t="s"/>
      <c r="G113" s="99" t="s"/>
      <c r="H113" s="99" t="s"/>
      <c r="I113" s="99" t="s"/>
    </row>
    <row customHeight="true" ht="15" outlineLevel="0" r="114">
      <c r="A114" s="34" t="n"/>
      <c r="B114" s="43" t="s"/>
      <c r="C114" s="42" t="s"/>
      <c r="D114" s="43" t="s"/>
      <c r="E114" s="399" t="s"/>
      <c r="F114" s="43" t="s"/>
      <c r="G114" s="99" t="s"/>
      <c r="H114" s="99" t="s"/>
      <c r="I114" s="99" t="s"/>
    </row>
    <row customHeight="true" ht="15" outlineLevel="0" r="115">
      <c r="A115" s="34" t="n"/>
      <c r="B115" s="43" t="s"/>
      <c r="C115" s="42" t="s"/>
      <c r="D115" s="43" t="s"/>
      <c r="E115" s="399" t="s"/>
      <c r="F115" s="43" t="s"/>
      <c r="G115" s="99" t="s"/>
      <c r="H115" s="99" t="s"/>
      <c r="I115" s="99" t="s"/>
    </row>
    <row customHeight="true" ht="15" outlineLevel="0" r="116">
      <c r="A116" s="34" t="n"/>
      <c r="B116" s="43" t="s"/>
      <c r="C116" s="42" t="s"/>
      <c r="D116" s="43" t="s"/>
      <c r="E116" s="399" t="s"/>
      <c r="F116" s="43" t="s"/>
      <c r="G116" s="99" t="s"/>
      <c r="H116" s="99" t="s"/>
      <c r="I116" s="99" t="s"/>
    </row>
    <row customHeight="true" ht="15" outlineLevel="0" r="117">
      <c r="A117" s="34" t="n"/>
      <c r="B117" s="46" t="s"/>
      <c r="C117" s="45" t="s"/>
      <c r="D117" s="46" t="s"/>
      <c r="E117" s="400" t="s"/>
      <c r="F117" s="46" t="s"/>
      <c r="G117" s="102" t="s"/>
      <c r="H117" s="102" t="s"/>
      <c r="I117" s="102" t="s"/>
    </row>
    <row customHeight="true" ht="15.75" outlineLevel="0" r="118">
      <c r="A118" s="47" t="n"/>
      <c r="B118" s="48" t="s"/>
      <c r="C118" s="48" t="s"/>
      <c r="D118" s="48" t="s"/>
      <c r="E118" s="48" t="s"/>
      <c r="F118" s="48" t="s"/>
      <c r="G118" s="48" t="s"/>
      <c r="H118" s="48" t="s"/>
      <c r="I118" s="49" t="s"/>
    </row>
    <row customHeight="true" ht="15" outlineLevel="0" r="119">
      <c r="A119" s="34" t="n"/>
      <c r="B119" s="25" t="s">
        <v>386</v>
      </c>
      <c r="C119" s="36" t="s">
        <v>387</v>
      </c>
      <c r="D119" s="25" t="s">
        <v>361</v>
      </c>
      <c r="E119" s="38" t="s">
        <v>44</v>
      </c>
      <c r="F119" s="38" t="s">
        <v>31</v>
      </c>
      <c r="G119" s="39" t="n">
        <v>24.7015</v>
      </c>
      <c r="H119" s="362" t="n">
        <f aca="false" ca="false" dt2D="false" dtr="false" t="normal">G119*курс_14</f>
        <v>2470.15</v>
      </c>
      <c r="I119" s="39" t="n">
        <f aca="false" ca="false" dt2D="false" dtr="false" t="normal">H119-H119*скидка_14</f>
        <v>2470.15</v>
      </c>
    </row>
    <row customHeight="true" ht="15" outlineLevel="0" r="120">
      <c r="A120" s="34" t="n"/>
      <c r="B120" s="43" t="s"/>
      <c r="C120" s="42" t="s"/>
      <c r="D120" s="43" t="s"/>
      <c r="E120" s="38" t="s">
        <v>271</v>
      </c>
      <c r="F120" s="38" t="s">
        <v>272</v>
      </c>
      <c r="G120" s="39" t="n">
        <v>26.27695</v>
      </c>
      <c r="H120" s="401" t="n">
        <f aca="false" ca="false" dt2D="false" dtr="false" t="normal">G120*курс_14</f>
        <v>2627.6949999999997</v>
      </c>
      <c r="I120" s="39" t="n">
        <f aca="false" ca="false" dt2D="false" dtr="false" t="normal">H120-H120*скидка_14</f>
        <v>2627.6949999999997</v>
      </c>
    </row>
    <row customHeight="true" ht="15" outlineLevel="0" r="121">
      <c r="A121" s="34" t="n"/>
      <c r="B121" s="43" t="s"/>
      <c r="C121" s="42" t="s"/>
      <c r="D121" s="43" t="s"/>
      <c r="E121" s="38" t="s">
        <v>112</v>
      </c>
      <c r="F121" s="38" t="s">
        <v>113</v>
      </c>
      <c r="G121" s="39" t="n">
        <v>35.0878</v>
      </c>
      <c r="H121" s="401" t="n">
        <f aca="false" ca="false" dt2D="false" dtr="false" t="normal">G121*курс_14</f>
        <v>3508.78</v>
      </c>
      <c r="I121" s="39" t="n">
        <f aca="false" ca="false" dt2D="false" dtr="false" t="normal">H121-H121*скидка_14</f>
        <v>3508.78</v>
      </c>
    </row>
    <row customHeight="true" ht="15" outlineLevel="0" r="122">
      <c r="A122" s="34" t="n"/>
      <c r="B122" s="43" t="s"/>
      <c r="C122" s="42" t="s"/>
      <c r="D122" s="43" t="s"/>
      <c r="E122" s="38" t="s">
        <v>130</v>
      </c>
      <c r="F122" s="38" t="s">
        <v>131</v>
      </c>
      <c r="G122" s="39" t="n">
        <v>29.7196</v>
      </c>
      <c r="H122" s="401" t="n">
        <f aca="false" ca="false" dt2D="false" dtr="false" t="normal">G122*курс_14</f>
        <v>2971.96</v>
      </c>
      <c r="I122" s="39" t="n">
        <f aca="false" ca="false" dt2D="false" dtr="false" t="normal">H122-H122*скидка_14</f>
        <v>2971.96</v>
      </c>
    </row>
    <row customHeight="true" ht="15.75" outlineLevel="0" r="123">
      <c r="A123" s="34" t="n"/>
      <c r="B123" s="43" t="s"/>
      <c r="C123" s="42" t="s"/>
      <c r="D123" s="43" t="s"/>
      <c r="E123" s="378" t="n"/>
      <c r="F123" s="38" t="n"/>
      <c r="G123" s="39" t="n"/>
      <c r="H123" s="401" t="n"/>
      <c r="I123" s="39" t="n"/>
    </row>
    <row customHeight="true" ht="15" outlineLevel="0" r="124">
      <c r="A124" s="34" t="n"/>
      <c r="B124" s="43" t="s"/>
      <c r="C124" s="42" t="s"/>
      <c r="D124" s="43" t="s"/>
      <c r="E124" s="38" t="n"/>
      <c r="F124" s="38" t="n"/>
      <c r="G124" s="39" t="n"/>
      <c r="H124" s="401" t="n"/>
      <c r="I124" s="39" t="n"/>
    </row>
    <row customHeight="true" ht="15" outlineLevel="0" r="125">
      <c r="A125" s="34" t="n"/>
      <c r="B125" s="46" t="s"/>
      <c r="C125" s="45" t="s"/>
      <c r="D125" s="46" t="s"/>
      <c r="E125" s="38" t="n"/>
      <c r="F125" s="38" t="n"/>
      <c r="G125" s="39" t="n"/>
      <c r="H125" s="401" t="n"/>
      <c r="I125" s="39" t="n"/>
    </row>
    <row customHeight="true" ht="15.75" outlineLevel="0" r="126">
      <c r="A126" s="47" t="n"/>
      <c r="B126" s="48" t="s"/>
      <c r="C126" s="48" t="s"/>
      <c r="D126" s="48" t="s"/>
      <c r="E126" s="48" t="s"/>
      <c r="F126" s="48" t="s"/>
      <c r="G126" s="48" t="s"/>
      <c r="H126" s="48" t="s"/>
      <c r="I126" s="49" t="s"/>
    </row>
    <row customHeight="true" ht="15" outlineLevel="0" r="127">
      <c r="A127" s="34" t="n"/>
      <c r="B127" s="25" t="s">
        <v>388</v>
      </c>
      <c r="C127" s="36" t="s">
        <v>389</v>
      </c>
      <c r="D127" s="25" t="s">
        <v>361</v>
      </c>
      <c r="E127" s="38" t="s">
        <v>44</v>
      </c>
      <c r="F127" s="38" t="s">
        <v>31</v>
      </c>
      <c r="G127" s="39" t="n">
        <v>41.2115</v>
      </c>
      <c r="H127" s="362" t="n">
        <f aca="false" ca="false" dt2D="false" dtr="false" t="normal">G127*курс_14</f>
        <v>4121.15</v>
      </c>
      <c r="I127" s="39" t="n">
        <f aca="false" ca="false" dt2D="false" dtr="false" t="normal">H127-H127*скидка_14</f>
        <v>4121.15</v>
      </c>
    </row>
    <row customHeight="true" ht="15" outlineLevel="0" r="128">
      <c r="A128" s="34" t="n"/>
      <c r="B128" s="43" t="s"/>
      <c r="C128" s="42" t="s"/>
      <c r="D128" s="43" t="s"/>
      <c r="E128" s="38" t="s">
        <v>271</v>
      </c>
      <c r="F128" s="38" t="s">
        <v>272</v>
      </c>
      <c r="G128" s="39" t="n">
        <v>43.83995</v>
      </c>
      <c r="H128" s="362" t="n">
        <f aca="false" ca="false" dt2D="false" dtr="false" t="normal">G128*курс_14</f>
        <v>4383.995</v>
      </c>
      <c r="I128" s="39" t="n">
        <f aca="false" ca="false" dt2D="false" dtr="false" t="normal">H128-H128*скидка_14</f>
        <v>4383.995</v>
      </c>
    </row>
    <row customHeight="true" ht="15" outlineLevel="0" r="129">
      <c r="A129" s="34" t="n"/>
      <c r="B129" s="43" t="s"/>
      <c r="C129" s="42" t="s"/>
      <c r="D129" s="43" t="s"/>
      <c r="E129" s="38" t="s">
        <v>112</v>
      </c>
      <c r="F129" s="38" t="s">
        <v>113</v>
      </c>
      <c r="G129" s="39" t="n">
        <v>58.5398</v>
      </c>
      <c r="H129" s="362" t="n">
        <f aca="false" ca="false" dt2D="false" dtr="false" t="normal">G129*курс_14</f>
        <v>5853.98</v>
      </c>
      <c r="I129" s="39" t="n">
        <f aca="false" ca="false" dt2D="false" dtr="false" t="normal">H129-H129*скидка_14</f>
        <v>5853.98</v>
      </c>
    </row>
    <row customHeight="true" ht="15" outlineLevel="0" r="130">
      <c r="A130" s="34" t="n"/>
      <c r="B130" s="43" t="s"/>
      <c r="C130" s="42" t="s"/>
      <c r="D130" s="43" t="s"/>
      <c r="E130" s="38" t="s">
        <v>130</v>
      </c>
      <c r="F130" s="38" t="s">
        <v>131</v>
      </c>
      <c r="G130" s="39" t="n">
        <v>49.5836</v>
      </c>
      <c r="H130" s="362" t="n">
        <f aca="false" ca="false" dt2D="false" dtr="false" t="normal">G130*курс_14</f>
        <v>4958.36</v>
      </c>
      <c r="I130" s="39" t="n">
        <f aca="false" ca="false" dt2D="false" dtr="false" t="normal">H130-H130*скидка_14</f>
        <v>4958.36</v>
      </c>
    </row>
    <row customHeight="true" ht="15.75" outlineLevel="0" r="131">
      <c r="A131" s="34" t="n"/>
      <c r="B131" s="43" t="s"/>
      <c r="C131" s="42" t="s"/>
      <c r="D131" s="43" t="s"/>
      <c r="E131" s="378" t="n"/>
      <c r="F131" s="34" t="n"/>
      <c r="G131" s="39" t="n"/>
      <c r="H131" s="362" t="n"/>
      <c r="I131" s="39" t="n"/>
    </row>
    <row customHeight="true" ht="15" outlineLevel="0" r="132">
      <c r="A132" s="34" t="n"/>
      <c r="B132" s="43" t="s"/>
      <c r="C132" s="42" t="s"/>
      <c r="D132" s="43" t="s"/>
      <c r="E132" s="38" t="n"/>
      <c r="F132" s="38" t="n"/>
      <c r="G132" s="39" t="n"/>
      <c r="H132" s="362" t="n"/>
      <c r="I132" s="39" t="n"/>
    </row>
    <row customHeight="true" ht="15" outlineLevel="0" r="133">
      <c r="A133" s="34" t="n"/>
      <c r="B133" s="46" t="s"/>
      <c r="C133" s="45" t="s"/>
      <c r="D133" s="46" t="s"/>
      <c r="E133" s="38" t="n"/>
      <c r="F133" s="38" t="n"/>
      <c r="G133" s="39" t="n"/>
      <c r="H133" s="362" t="n"/>
      <c r="I133" s="39" t="n"/>
    </row>
    <row customHeight="true" ht="15.75" outlineLevel="0" r="134">
      <c r="A134" s="47" t="n"/>
      <c r="B134" s="48" t="s"/>
      <c r="C134" s="48" t="s"/>
      <c r="D134" s="48" t="s"/>
      <c r="E134" s="48" t="s"/>
      <c r="F134" s="48" t="s"/>
      <c r="G134" s="48" t="s"/>
      <c r="H134" s="48" t="s"/>
      <c r="I134" s="49" t="s"/>
    </row>
    <row customHeight="true" ht="15" outlineLevel="0" r="135">
      <c r="A135" s="34" t="n"/>
      <c r="B135" s="25" t="s">
        <v>390</v>
      </c>
      <c r="C135" s="36" t="s">
        <v>391</v>
      </c>
      <c r="D135" s="25" t="s">
        <v>361</v>
      </c>
      <c r="E135" s="38" t="s">
        <v>44</v>
      </c>
      <c r="F135" s="38" t="s">
        <v>31</v>
      </c>
      <c r="G135" s="39" t="n">
        <v>14.605</v>
      </c>
      <c r="H135" s="362" t="n">
        <f aca="false" ca="false" dt2D="false" dtr="false" t="normal">G135*курс_14</f>
        <v>1460.4999999999998</v>
      </c>
      <c r="I135" s="39" t="n">
        <f aca="false" ca="false" dt2D="false" dtr="false" t="normal">H135-H135*скидка_14</f>
        <v>1460.4999999999998</v>
      </c>
    </row>
    <row customHeight="true" ht="15" outlineLevel="0" r="136">
      <c r="A136" s="34" t="n"/>
      <c r="B136" s="43" t="s"/>
      <c r="C136" s="42" t="s"/>
      <c r="D136" s="43" t="s"/>
      <c r="E136" s="38" t="s">
        <v>271</v>
      </c>
      <c r="F136" s="38" t="s">
        <v>272</v>
      </c>
      <c r="G136" s="39" t="n">
        <v>15.5365</v>
      </c>
      <c r="H136" s="362" t="n">
        <f aca="false" ca="false" dt2D="false" dtr="false" t="normal">G136*курс_14</f>
        <v>1553.6499999999999</v>
      </c>
      <c r="I136" s="39" t="n">
        <f aca="false" ca="false" dt2D="false" dtr="false" t="normal">H136-H136*скидка_14</f>
        <v>1553.6499999999999</v>
      </c>
    </row>
    <row customHeight="true" ht="15" outlineLevel="0" r="137">
      <c r="A137" s="34" t="n"/>
      <c r="B137" s="43" t="s"/>
      <c r="C137" s="42" t="s"/>
      <c r="D137" s="43" t="s"/>
      <c r="E137" s="38" t="s">
        <v>112</v>
      </c>
      <c r="F137" s="38" t="s">
        <v>113</v>
      </c>
      <c r="G137" s="39" t="n">
        <v>20.746</v>
      </c>
      <c r="H137" s="362" t="n">
        <f aca="false" ca="false" dt2D="false" dtr="false" t="normal">G137*курс_14</f>
        <v>2074.6</v>
      </c>
      <c r="I137" s="39" t="n">
        <f aca="false" ca="false" dt2D="false" dtr="false" t="normal">H137-H137*скидка_14</f>
        <v>2074.6</v>
      </c>
    </row>
    <row customHeight="true" ht="15" outlineLevel="0" r="138">
      <c r="A138" s="34" t="n"/>
      <c r="B138" s="43" t="s"/>
      <c r="C138" s="42" t="s"/>
      <c r="D138" s="43" t="s"/>
      <c r="E138" s="38" t="s">
        <v>130</v>
      </c>
      <c r="F138" s="38" t="s">
        <v>131</v>
      </c>
      <c r="G138" s="39" t="n">
        <v>17.572</v>
      </c>
      <c r="H138" s="362" t="n">
        <f aca="false" ca="false" dt2D="false" dtr="false" t="normal">G138*курс_14</f>
        <v>1757.1999999999998</v>
      </c>
      <c r="I138" s="39" t="n">
        <f aca="false" ca="false" dt2D="false" dtr="false" t="normal">H138-H138*скидка_14</f>
        <v>1757.1999999999998</v>
      </c>
    </row>
    <row customHeight="true" ht="15" outlineLevel="0" r="139">
      <c r="A139" s="34" t="n"/>
      <c r="B139" s="43" t="s"/>
      <c r="C139" s="42" t="s"/>
      <c r="D139" s="43" t="s"/>
      <c r="E139" s="38" t="s">
        <v>108</v>
      </c>
      <c r="F139" s="38" t="s">
        <v>109</v>
      </c>
      <c r="G139" s="39" t="n">
        <v>17.572</v>
      </c>
      <c r="H139" s="362" t="n">
        <f aca="false" ca="false" dt2D="false" dtr="false" t="normal">G139*курс_14</f>
        <v>1757.1999999999998</v>
      </c>
      <c r="I139" s="39" t="n">
        <f aca="false" ca="false" dt2D="false" dtr="false" t="normal">H139-H139*скидка_14</f>
        <v>1757.1999999999998</v>
      </c>
    </row>
    <row customHeight="true" ht="15" outlineLevel="0" r="140">
      <c r="A140" s="34" t="n"/>
      <c r="B140" s="43" t="s"/>
      <c r="C140" s="42" t="s"/>
      <c r="D140" s="43" t="s"/>
      <c r="E140" s="38" t="n"/>
      <c r="F140" s="38" t="n"/>
      <c r="G140" s="39" t="n"/>
      <c r="H140" s="362" t="n"/>
      <c r="I140" s="39" t="n"/>
    </row>
    <row customHeight="true" ht="15" outlineLevel="0" r="141">
      <c r="A141" s="34" t="n"/>
      <c r="B141" s="46" t="s"/>
      <c r="C141" s="45" t="s"/>
      <c r="D141" s="46" t="s"/>
      <c r="E141" s="38" t="n"/>
      <c r="F141" s="38" t="n"/>
      <c r="G141" s="39" t="n"/>
      <c r="H141" s="362" t="n"/>
      <c r="I141" s="39" t="n"/>
    </row>
    <row customHeight="true" ht="15.75" outlineLevel="0" r="142">
      <c r="A142" s="47" t="n"/>
      <c r="B142" s="48" t="s"/>
      <c r="C142" s="48" t="s"/>
      <c r="D142" s="48" t="s"/>
      <c r="E142" s="48" t="s"/>
      <c r="F142" s="48" t="s"/>
      <c r="G142" s="48" t="s"/>
      <c r="H142" s="48" t="s"/>
      <c r="I142" s="49" t="s"/>
    </row>
    <row customHeight="true" ht="15" outlineLevel="0" r="143">
      <c r="A143" s="34" t="n"/>
      <c r="B143" s="25" t="s">
        <v>392</v>
      </c>
      <c r="C143" s="36" t="s">
        <v>393</v>
      </c>
      <c r="D143" s="25" t="s">
        <v>361</v>
      </c>
      <c r="E143" s="38" t="s">
        <v>44</v>
      </c>
      <c r="F143" s="38" t="s">
        <v>31</v>
      </c>
      <c r="G143" s="39" t="n">
        <v>22.86</v>
      </c>
      <c r="H143" s="362" t="n">
        <f aca="false" ca="false" dt2D="false" dtr="false" t="normal">G143*курс_14</f>
        <v>2286</v>
      </c>
      <c r="I143" s="39" t="n">
        <f aca="false" ca="false" dt2D="false" dtr="false" t="normal">H143-H143*скидка_14</f>
        <v>2286</v>
      </c>
    </row>
    <row customHeight="true" ht="15" outlineLevel="0" r="144">
      <c r="A144" s="34" t="n"/>
      <c r="B144" s="43" t="s"/>
      <c r="C144" s="42" t="s"/>
      <c r="D144" s="43" t="s"/>
      <c r="E144" s="38" t="s">
        <v>271</v>
      </c>
      <c r="F144" s="38" t="s">
        <v>272</v>
      </c>
      <c r="G144" s="39" t="n">
        <v>24.318</v>
      </c>
      <c r="H144" s="362" t="n">
        <f aca="false" ca="false" dt2D="false" dtr="false" t="normal">G144*курс_14</f>
        <v>2431.8</v>
      </c>
      <c r="I144" s="39" t="n">
        <f aca="false" ca="false" dt2D="false" dtr="false" t="normal">H144-H144*скидка_14</f>
        <v>2431.8</v>
      </c>
    </row>
    <row customHeight="true" ht="15" outlineLevel="0" r="145">
      <c r="A145" s="34" t="n"/>
      <c r="B145" s="43" t="s"/>
      <c r="C145" s="42" t="s"/>
      <c r="D145" s="43" t="s"/>
      <c r="E145" s="38" t="s">
        <v>112</v>
      </c>
      <c r="F145" s="38" t="s">
        <v>113</v>
      </c>
      <c r="G145" s="39" t="n">
        <v>32.472</v>
      </c>
      <c r="H145" s="362" t="n">
        <f aca="false" ca="false" dt2D="false" dtr="false" t="normal">G145*курс_14</f>
        <v>3247.2000000000003</v>
      </c>
      <c r="I145" s="39" t="n">
        <f aca="false" ca="false" dt2D="false" dtr="false" t="normal">H145-H145*скидка_14</f>
        <v>3247.2000000000003</v>
      </c>
    </row>
    <row customHeight="true" ht="15" outlineLevel="0" r="146">
      <c r="A146" s="34" t="n"/>
      <c r="B146" s="43" t="s"/>
      <c r="C146" s="42" t="s"/>
      <c r="D146" s="43" t="s"/>
      <c r="E146" s="38" t="s">
        <v>130</v>
      </c>
      <c r="F146" s="38" t="s">
        <v>131</v>
      </c>
      <c r="G146" s="39" t="n">
        <v>27.504</v>
      </c>
      <c r="H146" s="362" t="n">
        <f aca="false" ca="false" dt2D="false" dtr="false" t="normal">G146*курс_14</f>
        <v>2750.3999999999996</v>
      </c>
      <c r="I146" s="39" t="n">
        <f aca="false" ca="false" dt2D="false" dtr="false" t="normal">H146-H146*скидка_14</f>
        <v>2750.3999999999996</v>
      </c>
    </row>
    <row customHeight="true" ht="15" outlineLevel="0" r="147">
      <c r="A147" s="34" t="n"/>
      <c r="B147" s="43" t="s"/>
      <c r="C147" s="42" t="s"/>
      <c r="D147" s="43" t="s"/>
      <c r="E147" s="38" t="s">
        <v>108</v>
      </c>
      <c r="F147" s="38" t="s">
        <v>109</v>
      </c>
      <c r="G147" s="39" t="n">
        <v>27.504</v>
      </c>
      <c r="H147" s="362" t="n">
        <f aca="false" ca="false" dt2D="false" dtr="false" t="normal">G147*курс_14</f>
        <v>2750.3999999999996</v>
      </c>
      <c r="I147" s="39" t="n">
        <f aca="false" ca="false" dt2D="false" dtr="false" t="normal">H147-H147*скидка_14</f>
        <v>2750.3999999999996</v>
      </c>
    </row>
    <row customHeight="true" ht="15" outlineLevel="0" r="148">
      <c r="A148" s="34" t="n"/>
      <c r="B148" s="43" t="s"/>
      <c r="C148" s="42" t="s"/>
      <c r="D148" s="43" t="s"/>
      <c r="E148" s="38" t="n"/>
      <c r="F148" s="38" t="n"/>
      <c r="G148" s="39" t="n"/>
      <c r="H148" s="362" t="n"/>
      <c r="I148" s="39" t="n"/>
    </row>
    <row customHeight="true" ht="15" outlineLevel="0" r="149">
      <c r="A149" s="34" t="n"/>
      <c r="B149" s="46" t="s"/>
      <c r="C149" s="45" t="s"/>
      <c r="D149" s="46" t="s"/>
      <c r="E149" s="38" t="n"/>
      <c r="F149" s="38" t="n"/>
      <c r="G149" s="39" t="n"/>
      <c r="H149" s="362" t="n"/>
      <c r="I149" s="39" t="n"/>
    </row>
    <row ht="15" outlineLevel="0" r="150">
      <c r="A150" s="47" t="n"/>
      <c r="B150" s="48" t="s"/>
      <c r="C150" s="48" t="s"/>
      <c r="D150" s="48" t="s"/>
      <c r="E150" s="48" t="s"/>
      <c r="F150" s="48" t="s"/>
      <c r="G150" s="48" t="s"/>
      <c r="H150" s="48" t="s"/>
      <c r="I150" s="49" t="s"/>
    </row>
    <row ht="18.75" outlineLevel="0" r="151">
      <c r="A151" s="396" t="s">
        <v>394</v>
      </c>
      <c r="B151" s="397" t="s"/>
      <c r="C151" s="397" t="s"/>
      <c r="D151" s="397" t="s"/>
      <c r="E151" s="397" t="s"/>
      <c r="F151" s="397" t="s"/>
      <c r="G151" s="397" t="s"/>
      <c r="H151" s="397" t="s"/>
      <c r="I151" s="398" t="s"/>
    </row>
    <row ht="15" outlineLevel="0" r="152">
      <c r="A152" s="34" t="n"/>
      <c r="B152" s="25" t="n"/>
      <c r="C152" s="36" t="s">
        <v>395</v>
      </c>
      <c r="D152" s="25" t="s">
        <v>358</v>
      </c>
      <c r="E152" s="38" t="s">
        <v>44</v>
      </c>
      <c r="F152" s="38" t="s">
        <v>31</v>
      </c>
      <c r="G152" s="39" t="n">
        <v>27.38</v>
      </c>
      <c r="H152" s="362" t="n">
        <f aca="false" ca="false" dt2D="false" dtr="false" t="normal">G152*курс_14</f>
        <v>2738</v>
      </c>
      <c r="I152" s="39" t="n">
        <f aca="false" ca="false" dt2D="false" dtr="false" t="normal">H152-H152*скидка_14</f>
        <v>2738</v>
      </c>
    </row>
    <row ht="15" outlineLevel="0" r="153">
      <c r="A153" s="34" t="n"/>
      <c r="B153" s="43" t="s"/>
      <c r="C153" s="42" t="s"/>
      <c r="D153" s="43" t="s"/>
      <c r="E153" s="38" t="s">
        <v>271</v>
      </c>
      <c r="F153" s="38" t="s">
        <v>272</v>
      </c>
      <c r="G153" s="39" t="n">
        <v>29.13</v>
      </c>
      <c r="H153" s="362" t="n">
        <f aca="false" ca="false" dt2D="false" dtr="false" t="normal">G153*курс_14</f>
        <v>2913</v>
      </c>
      <c r="I153" s="39" t="n">
        <f aca="false" ca="false" dt2D="false" dtr="false" t="normal">H153-H153*скидка_14</f>
        <v>2913</v>
      </c>
    </row>
    <row ht="15" outlineLevel="0" r="154">
      <c r="A154" s="34" t="n"/>
      <c r="B154" s="43" t="s"/>
      <c r="C154" s="42" t="s"/>
      <c r="D154" s="43" t="s"/>
      <c r="E154" s="38" t="s">
        <v>112</v>
      </c>
      <c r="F154" s="38" t="s">
        <v>113</v>
      </c>
      <c r="G154" s="39" t="n">
        <v>30</v>
      </c>
      <c r="H154" s="362" t="n">
        <f aca="false" ca="false" dt2D="false" dtr="false" t="normal">G154*курс_14</f>
        <v>3000</v>
      </c>
      <c r="I154" s="39" t="n">
        <f aca="false" ca="false" dt2D="false" dtr="false" t="normal">H154-H154*скидка_14</f>
        <v>3000</v>
      </c>
    </row>
    <row ht="15" outlineLevel="0" r="155">
      <c r="A155" s="34" t="n"/>
      <c r="B155" s="43" t="s"/>
      <c r="C155" s="42" t="s"/>
      <c r="D155" s="43" t="s"/>
      <c r="E155" s="38" t="s">
        <v>167</v>
      </c>
      <c r="F155" s="38" t="s">
        <v>105</v>
      </c>
      <c r="G155" s="39" t="n">
        <v>29.02</v>
      </c>
      <c r="H155" s="362" t="n">
        <f aca="false" ca="false" dt2D="false" dtr="false" t="normal">G155*курс_14</f>
        <v>2902</v>
      </c>
      <c r="I155" s="39" t="n">
        <f aca="false" ca="false" dt2D="false" dtr="false" t="normal">H155-H155*скидка_14</f>
        <v>2902</v>
      </c>
    </row>
    <row ht="15" outlineLevel="0" r="156">
      <c r="A156" s="34" t="n"/>
      <c r="B156" s="43" t="s"/>
      <c r="C156" s="42" t="s"/>
      <c r="D156" s="43" t="s"/>
      <c r="E156" s="378" t="n"/>
      <c r="F156" s="34" t="n"/>
      <c r="G156" s="39" t="n"/>
      <c r="H156" s="362" t="n"/>
      <c r="I156" s="39" t="n"/>
    </row>
    <row ht="15" outlineLevel="0" r="157">
      <c r="A157" s="34" t="n"/>
      <c r="B157" s="43" t="s"/>
      <c r="C157" s="42" t="s"/>
      <c r="D157" s="43" t="s"/>
      <c r="E157" s="38" t="n"/>
      <c r="F157" s="38" t="n"/>
      <c r="G157" s="39" t="n"/>
      <c r="H157" s="362" t="n"/>
      <c r="I157" s="39" t="n"/>
    </row>
    <row ht="15" outlineLevel="0" r="158">
      <c r="A158" s="34" t="n"/>
      <c r="B158" s="46" t="s"/>
      <c r="C158" s="45" t="s"/>
      <c r="D158" s="46" t="s"/>
      <c r="E158" s="38" t="n"/>
      <c r="F158" s="38" t="n"/>
      <c r="G158" s="39" t="n"/>
      <c r="H158" s="362" t="n"/>
      <c r="I158" s="39" t="n"/>
    </row>
    <row ht="15" outlineLevel="0" r="159">
      <c r="A159" s="47" t="n"/>
      <c r="B159" s="48" t="s"/>
      <c r="C159" s="48" t="s"/>
      <c r="D159" s="48" t="s"/>
      <c r="E159" s="48" t="s"/>
      <c r="F159" s="48" t="s"/>
      <c r="G159" s="48" t="s"/>
      <c r="H159" s="48" t="s"/>
      <c r="I159" s="49" t="s"/>
    </row>
    <row ht="15" outlineLevel="0" r="160">
      <c r="A160" s="34" t="n"/>
      <c r="B160" s="25" t="n"/>
      <c r="C160" s="36" t="s">
        <v>396</v>
      </c>
      <c r="D160" s="25" t="s">
        <v>358</v>
      </c>
      <c r="E160" s="38" t="s">
        <v>44</v>
      </c>
      <c r="F160" s="38" t="s">
        <v>31</v>
      </c>
      <c r="G160" s="39" t="n">
        <v>36.42</v>
      </c>
      <c r="H160" s="362" t="n">
        <f aca="false" ca="false" dt2D="false" dtr="false" t="normal">G160*курс_14</f>
        <v>3642</v>
      </c>
      <c r="I160" s="39" t="n">
        <f aca="false" ca="false" dt2D="false" dtr="false" t="normal">H160-H160*скидка_14</f>
        <v>3642</v>
      </c>
    </row>
    <row ht="15" outlineLevel="0" r="161">
      <c r="A161" s="34" t="n"/>
      <c r="B161" s="43" t="s"/>
      <c r="C161" s="42" t="s"/>
      <c r="D161" s="43" t="s"/>
      <c r="E161" s="38" t="s">
        <v>167</v>
      </c>
      <c r="F161" s="38" t="s">
        <v>105</v>
      </c>
      <c r="G161" s="39" t="n">
        <v>38.6</v>
      </c>
      <c r="H161" s="362" t="n">
        <f aca="false" ca="false" dt2D="false" dtr="false" t="normal">G161*курс_14</f>
        <v>3860</v>
      </c>
      <c r="I161" s="39" t="n">
        <f aca="false" ca="false" dt2D="false" dtr="false" t="normal">H161-H161*скидка_14</f>
        <v>3860</v>
      </c>
    </row>
    <row ht="15" outlineLevel="0" r="162">
      <c r="A162" s="34" t="n"/>
      <c r="B162" s="43" t="s"/>
      <c r="C162" s="42" t="s"/>
      <c r="D162" s="43" t="s"/>
      <c r="E162" s="378" t="n"/>
      <c r="F162" s="34" t="n"/>
      <c r="G162" s="39" t="n"/>
      <c r="H162" s="362" t="n"/>
      <c r="I162" s="39" t="n"/>
    </row>
    <row ht="15" outlineLevel="0" r="163">
      <c r="A163" s="34" t="n"/>
      <c r="B163" s="43" t="s"/>
      <c r="C163" s="42" t="s"/>
      <c r="D163" s="43" t="s"/>
      <c r="E163" s="38" t="n"/>
      <c r="F163" s="38" t="n"/>
      <c r="G163" s="39" t="n"/>
      <c r="H163" s="362" t="n"/>
      <c r="I163" s="39" t="n"/>
    </row>
    <row ht="15" outlineLevel="0" r="164">
      <c r="A164" s="34" t="n"/>
      <c r="B164" s="43" t="s"/>
      <c r="C164" s="42" t="s"/>
      <c r="D164" s="43" t="s"/>
      <c r="E164" s="38" t="n"/>
      <c r="F164" s="38" t="n"/>
      <c r="G164" s="39" t="n"/>
      <c r="H164" s="362" t="n"/>
      <c r="I164" s="39" t="n"/>
    </row>
    <row ht="15" outlineLevel="0" r="165">
      <c r="A165" s="34" t="n"/>
      <c r="B165" s="43" t="s"/>
      <c r="C165" s="42" t="s"/>
      <c r="D165" s="43" t="s"/>
      <c r="E165" s="38" t="n"/>
      <c r="F165" s="38" t="n"/>
      <c r="G165" s="39" t="n"/>
      <c r="H165" s="362" t="n"/>
      <c r="I165" s="39" t="n"/>
    </row>
    <row ht="15" outlineLevel="0" r="166">
      <c r="A166" s="34" t="n"/>
      <c r="B166" s="46" t="s"/>
      <c r="C166" s="45" t="s"/>
      <c r="D166" s="46" t="s"/>
      <c r="E166" s="38" t="n"/>
      <c r="F166" s="38" t="n"/>
      <c r="G166" s="39" t="n"/>
      <c r="H166" s="362" t="n"/>
      <c r="I166" s="39" t="n"/>
    </row>
    <row ht="15" outlineLevel="0" r="167">
      <c r="A167" s="47" t="n"/>
      <c r="B167" s="48" t="s"/>
      <c r="C167" s="48" t="s"/>
      <c r="D167" s="48" t="s"/>
      <c r="E167" s="48" t="s"/>
      <c r="F167" s="48" t="s"/>
      <c r="G167" s="48" t="s"/>
      <c r="H167" s="48" t="s"/>
      <c r="I167" s="49" t="s"/>
    </row>
    <row ht="15" outlineLevel="0" r="168">
      <c r="A168" s="34" t="n"/>
      <c r="B168" s="25" t="n"/>
      <c r="C168" s="36" t="s">
        <v>397</v>
      </c>
      <c r="D168" s="25" t="n">
        <v>0.1</v>
      </c>
      <c r="E168" s="38" t="s">
        <v>271</v>
      </c>
      <c r="F168" s="38" t="s">
        <v>272</v>
      </c>
      <c r="G168" s="39" t="n">
        <v>3.34</v>
      </c>
      <c r="H168" s="362" t="n">
        <f aca="false" ca="false" dt2D="false" dtr="false" t="normal">G168*курс_14</f>
        <v>334</v>
      </c>
      <c r="I168" s="39" t="n">
        <f aca="false" ca="false" dt2D="false" dtr="false" t="normal">H168-H168*скидка_14</f>
        <v>334</v>
      </c>
    </row>
    <row ht="15" outlineLevel="0" r="169">
      <c r="A169" s="34" t="n"/>
      <c r="B169" s="43" t="s"/>
      <c r="C169" s="42" t="s"/>
      <c r="D169" s="43" t="s"/>
      <c r="E169" s="38" t="s">
        <v>112</v>
      </c>
      <c r="F169" s="38" t="s">
        <v>113</v>
      </c>
      <c r="G169" s="39" t="n">
        <v>3.7</v>
      </c>
      <c r="H169" s="362" t="n">
        <f aca="false" ca="false" dt2D="false" dtr="false" t="normal">G169*курс_14</f>
        <v>370</v>
      </c>
      <c r="I169" s="39" t="n">
        <f aca="false" ca="false" dt2D="false" dtr="false" t="normal">H169-H169*скидка_14</f>
        <v>370</v>
      </c>
    </row>
    <row ht="15" outlineLevel="0" r="170">
      <c r="A170" s="34" t="n"/>
      <c r="B170" s="43" t="s"/>
      <c r="C170" s="42" t="s"/>
      <c r="D170" s="43" t="s"/>
      <c r="E170" s="378" t="n"/>
      <c r="F170" s="34" t="n"/>
      <c r="G170" s="39" t="n"/>
      <c r="H170" s="362" t="n"/>
      <c r="I170" s="39" t="n"/>
    </row>
    <row ht="15" outlineLevel="0" r="171">
      <c r="A171" s="34" t="n"/>
      <c r="B171" s="43" t="s"/>
      <c r="C171" s="42" t="s"/>
      <c r="D171" s="43" t="s"/>
      <c r="E171" s="38" t="n"/>
      <c r="F171" s="38" t="n"/>
      <c r="G171" s="39" t="n"/>
      <c r="H171" s="362" t="n"/>
      <c r="I171" s="39" t="n"/>
    </row>
    <row ht="15" outlineLevel="0" r="172">
      <c r="A172" s="34" t="n"/>
      <c r="B172" s="43" t="s"/>
      <c r="C172" s="42" t="s"/>
      <c r="D172" s="43" t="s"/>
      <c r="E172" s="38" t="n"/>
      <c r="F172" s="38" t="n"/>
      <c r="G172" s="39" t="n"/>
      <c r="H172" s="362" t="n"/>
      <c r="I172" s="39" t="n"/>
    </row>
    <row ht="15" outlineLevel="0" r="173">
      <c r="A173" s="34" t="n"/>
      <c r="B173" s="43" t="s"/>
      <c r="C173" s="42" t="s"/>
      <c r="D173" s="43" t="s"/>
      <c r="E173" s="38" t="n"/>
      <c r="F173" s="38" t="n"/>
      <c r="G173" s="39" t="n"/>
      <c r="H173" s="362" t="n"/>
      <c r="I173" s="39" t="n"/>
    </row>
    <row ht="15" outlineLevel="0" r="174">
      <c r="A174" s="34" t="n"/>
      <c r="B174" s="46" t="s"/>
      <c r="C174" s="45" t="s"/>
      <c r="D174" s="46" t="s"/>
      <c r="E174" s="38" t="n"/>
      <c r="F174" s="38" t="n"/>
      <c r="G174" s="39" t="n"/>
      <c r="H174" s="362" t="n"/>
      <c r="I174" s="39" t="n"/>
    </row>
  </sheetData>
  <mergeCells count="105">
    <mergeCell ref="A67:I67"/>
    <mergeCell ref="A59:I59"/>
    <mergeCell ref="B60:B66"/>
    <mergeCell ref="A51:I51"/>
    <mergeCell ref="A43:I43"/>
    <mergeCell ref="D36:D42"/>
    <mergeCell ref="D44:D50"/>
    <mergeCell ref="D60:D66"/>
    <mergeCell ref="D52:D58"/>
    <mergeCell ref="C36:C42"/>
    <mergeCell ref="C168:C174"/>
    <mergeCell ref="C111:C117"/>
    <mergeCell ref="C135:C141"/>
    <mergeCell ref="C99:C105"/>
    <mergeCell ref="C84:C90"/>
    <mergeCell ref="C68:C74"/>
    <mergeCell ref="C52:C58"/>
    <mergeCell ref="C160:C166"/>
    <mergeCell ref="C21:C34"/>
    <mergeCell ref="C6:C19"/>
    <mergeCell ref="B143:B149"/>
    <mergeCell ref="B135:B141"/>
    <mergeCell ref="B127:B133"/>
    <mergeCell ref="B119:B125"/>
    <mergeCell ref="B99:B105"/>
    <mergeCell ref="B92:B97"/>
    <mergeCell ref="B36:B42"/>
    <mergeCell ref="B84:B90"/>
    <mergeCell ref="B52:B58"/>
    <mergeCell ref="B6:B19"/>
    <mergeCell ref="B21:B34"/>
    <mergeCell ref="B44:B50"/>
    <mergeCell ref="B168:B174"/>
    <mergeCell ref="B160:B166"/>
    <mergeCell ref="B152:B158"/>
    <mergeCell ref="B111:B117"/>
    <mergeCell ref="A109:I109"/>
    <mergeCell ref="A110:I110"/>
    <mergeCell ref="G111:G117"/>
    <mergeCell ref="E111:E117"/>
    <mergeCell ref="F111:F117"/>
    <mergeCell ref="H111:H117"/>
    <mergeCell ref="I111:I117"/>
    <mergeCell ref="A118:I118"/>
    <mergeCell ref="D119:D125"/>
    <mergeCell ref="D111:D117"/>
    <mergeCell ref="A75:I75"/>
    <mergeCell ref="B68:B74"/>
    <mergeCell ref="H76:H82"/>
    <mergeCell ref="G76:G82"/>
    <mergeCell ref="I76:I82"/>
    <mergeCell ref="B76:B82"/>
    <mergeCell ref="A83:I83"/>
    <mergeCell ref="D68:D74"/>
    <mergeCell ref="D76:D82"/>
    <mergeCell ref="H99:H105"/>
    <mergeCell ref="E99:F105"/>
    <mergeCell ref="H92:H97"/>
    <mergeCell ref="E92:F97"/>
    <mergeCell ref="I92:I97"/>
    <mergeCell ref="A98:I98"/>
    <mergeCell ref="A91:I91"/>
    <mergeCell ref="I84:I90"/>
    <mergeCell ref="H84:H90"/>
    <mergeCell ref="G84:G90"/>
    <mergeCell ref="I99:I105"/>
    <mergeCell ref="G92:G97"/>
    <mergeCell ref="G99:G105"/>
    <mergeCell ref="D99:D105"/>
    <mergeCell ref="D92:D97"/>
    <mergeCell ref="D84:D90"/>
    <mergeCell ref="A167:I167"/>
    <mergeCell ref="A159:I159"/>
    <mergeCell ref="A151:I151"/>
    <mergeCell ref="A150:I150"/>
    <mergeCell ref="D143:D149"/>
    <mergeCell ref="A142:I142"/>
    <mergeCell ref="A134:I134"/>
    <mergeCell ref="D127:D133"/>
    <mergeCell ref="A126:I126"/>
    <mergeCell ref="D135:D141"/>
    <mergeCell ref="D168:D174"/>
    <mergeCell ref="D160:D166"/>
    <mergeCell ref="D152:D158"/>
    <mergeCell ref="C44:C50"/>
    <mergeCell ref="C119:C125"/>
    <mergeCell ref="C143:C149"/>
    <mergeCell ref="C127:C133"/>
    <mergeCell ref="C92:C97"/>
    <mergeCell ref="C76:C82"/>
    <mergeCell ref="C60:C66"/>
    <mergeCell ref="C152:C158"/>
    <mergeCell ref="A1:C2"/>
    <mergeCell ref="A4:C4"/>
    <mergeCell ref="E4:F4"/>
    <mergeCell ref="A3:I3"/>
    <mergeCell ref="A5:I5"/>
    <mergeCell ref="D6:D12"/>
    <mergeCell ref="A6:A19"/>
    <mergeCell ref="D13:D19"/>
    <mergeCell ref="A20:I20"/>
    <mergeCell ref="D21:D27"/>
    <mergeCell ref="A21:A34"/>
    <mergeCell ref="D28:D34"/>
    <mergeCell ref="A35:I35"/>
  </mergeCells>
  <hyperlinks>
    <hyperlink display="https://modusline.ru/catalog/kuhonnyj-i-mebelnyj-profili-modus/seriya-tw" r:id="rId1" ref="A110"/>
    <hyperlink display="https://modusline.ru/catalog/kuhonnyj-i-mebelnyj-profili-modus/cokolnye-sistemy" r:id="rId2" ref="A151"/>
    <hyperlink display="https://modusline.ru/catalog/kuhonnyj-i-mebelnyj-profili-modus" r:id="rId3" ref="A3"/>
    <hyperlink display="https://modusline.ru/catalog/kuhonnyj-i-mebelnyj-profili-modus/profili-dlya-kuhonnyh-baz" r:id="rId4" ref="A5"/>
  </hyperlinks>
  <pageMargins bottom="0.75" footer="0.300000011920929" header="0.300000011920929" left="0.700000047683716" right="0.700000047683716" top="0.75"/>
  <pageSetup fitToHeight="0" fitToWidth="0" orientation="portrait" paperHeight="297mm" paperSize="9" paperWidth="210mm" scale="100"/>
  <drawing r:id="rId5"/>
</worksheet>
</file>

<file path=xl/worksheets/sheet14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J48"/>
  <sheetViews>
    <sheetView showZeros="true" workbookViewId="0"/>
  </sheetViews>
  <sheetFormatPr baseColWidth="8" customHeight="false" defaultColWidth="9.14062530925693" defaultRowHeight="15.75" zeroHeight="false"/>
  <cols>
    <col customWidth="true" max="1" min="1" outlineLevel="0" width="20.1406251400907"/>
    <col bestFit="true" customWidth="true" max="2" min="2" outlineLevel="0" style="402" width="9.14062530925693"/>
    <col bestFit="true" customWidth="true" max="3" min="3" outlineLevel="0" style="403" width="53.2851548048186"/>
    <col customWidth="true" max="4" min="4" outlineLevel="0" width="10.1406248017584"/>
    <col customWidth="true" max="5" min="5" outlineLevel="0" style="283" width="15.4257809599064"/>
    <col customWidth="true" hidden="true" max="7" min="7" outlineLevel="0" style="404" width="9.14062530925693"/>
    <col customWidth="true" hidden="true" max="8" min="8" outlineLevel="0" style="20" width="9.14062530925693"/>
    <col customWidth="true" max="9" min="9" outlineLevel="0" style="20" width="10.9999998308338"/>
    <col customWidth="true" max="10" min="10" outlineLevel="0" width="10.0000003383324"/>
  </cols>
  <sheetData>
    <row customHeight="true" ht="31.5" outlineLevel="0" r="1">
      <c r="A1" s="189" t="n"/>
      <c r="B1" s="190" t="s"/>
      <c r="C1" s="191" t="s"/>
      <c r="D1" s="389" t="s">
        <v>354</v>
      </c>
      <c r="E1" s="179" t="n">
        <f aca="false" ca="false" dt2D="false" dtr="false" t="normal">'Ваша скидка'!C19</f>
        <v>0</v>
      </c>
      <c r="F1" s="34" t="n"/>
      <c r="G1" s="405" t="n"/>
      <c r="H1" s="39" t="n"/>
      <c r="I1" s="39" t="n"/>
    </row>
    <row customHeight="true" ht="29.25" outlineLevel="0" r="2">
      <c r="A2" s="194" t="s"/>
      <c r="B2" s="195" t="s"/>
      <c r="C2" s="196" t="s"/>
      <c r="D2" s="178" t="s">
        <v>21</v>
      </c>
      <c r="E2" s="180" t="n">
        <f aca="false" ca="false" dt2D="false" dtr="false" t="normal">'Ваша скидка'!H2</f>
        <v>100</v>
      </c>
      <c r="F2" s="34" t="n"/>
      <c r="G2" s="405" t="n"/>
      <c r="H2" s="39" t="n"/>
      <c r="I2" s="39" t="n"/>
    </row>
    <row ht="21" outlineLevel="0" r="3">
      <c r="A3" s="115" t="s">
        <v>398</v>
      </c>
      <c r="B3" s="116" t="s"/>
      <c r="C3" s="116" t="s"/>
      <c r="D3" s="116" t="s"/>
      <c r="E3" s="116" t="s"/>
      <c r="F3" s="116" t="s"/>
      <c r="G3" s="116" t="s"/>
      <c r="H3" s="116" t="s"/>
      <c r="I3" s="117" t="s"/>
    </row>
    <row ht="15" outlineLevel="0" r="4">
      <c r="A4" s="50" t="n"/>
      <c r="B4" s="181" t="s"/>
      <c r="C4" s="182" t="s"/>
      <c r="D4" s="28" t="s">
        <v>23</v>
      </c>
      <c r="E4" s="202" t="s">
        <v>22</v>
      </c>
      <c r="F4" s="291" t="s"/>
      <c r="G4" s="406" t="s">
        <v>24</v>
      </c>
      <c r="H4" s="154" t="s">
        <v>25</v>
      </c>
      <c r="I4" s="39" t="s">
        <v>26</v>
      </c>
    </row>
    <row customHeight="true" ht="15.75" outlineLevel="0" r="5">
      <c r="A5" s="38" t="n"/>
      <c r="B5" s="153" t="s">
        <v>399</v>
      </c>
      <c r="C5" s="36" t="s">
        <v>400</v>
      </c>
      <c r="D5" s="25" t="s">
        <v>303</v>
      </c>
      <c r="E5" s="38" t="s">
        <v>271</v>
      </c>
      <c r="F5" s="38" t="s">
        <v>272</v>
      </c>
      <c r="G5" s="362" t="n">
        <v>15.01</v>
      </c>
      <c r="H5" s="362" t="n">
        <f aca="false" ca="false" dt2D="false" dtr="false" t="normal">G5*курс_15</f>
        <v>1501</v>
      </c>
      <c r="I5" s="39" t="n">
        <f aca="false" ca="false" dt2D="false" dtr="false" t="normal">H5-H5*скидка_15</f>
        <v>1501</v>
      </c>
    </row>
    <row customHeight="true" ht="15.75" outlineLevel="0" r="6">
      <c r="A6" s="38" t="n"/>
      <c r="B6" s="156" t="s"/>
      <c r="C6" s="42" t="s"/>
      <c r="D6" s="43" t="s"/>
      <c r="E6" s="38" t="s">
        <v>112</v>
      </c>
      <c r="F6" s="38" t="s">
        <v>113</v>
      </c>
      <c r="G6" s="362" t="n">
        <v>15.01</v>
      </c>
      <c r="H6" s="362" t="n">
        <f aca="false" ca="false" dt2D="false" dtr="false" t="normal">G6*курс_15</f>
        <v>1501</v>
      </c>
      <c r="I6" s="39" t="n">
        <f aca="false" ca="false" dt2D="false" dtr="false" t="normal">H6-H6*скидка_15</f>
        <v>1501</v>
      </c>
    </row>
    <row customHeight="true" ht="15.75" outlineLevel="0" r="7">
      <c r="A7" s="38" t="n"/>
      <c r="B7" s="156" t="s"/>
      <c r="C7" s="42" t="s"/>
      <c r="D7" s="43" t="s"/>
      <c r="E7" s="38" t="n"/>
      <c r="F7" s="38" t="n"/>
      <c r="G7" s="362" t="n"/>
      <c r="H7" s="362" t="n"/>
      <c r="I7" s="39" t="n"/>
    </row>
    <row customHeight="true" ht="15.75" outlineLevel="0" r="8">
      <c r="A8" s="38" t="n"/>
      <c r="B8" s="156" t="s"/>
      <c r="C8" s="42" t="s"/>
      <c r="D8" s="43" t="s"/>
      <c r="E8" s="38" t="n"/>
      <c r="F8" s="38" t="n"/>
      <c r="G8" s="362" t="n"/>
      <c r="H8" s="362" t="n"/>
      <c r="I8" s="39" t="n"/>
    </row>
    <row customHeight="true" ht="15.75" outlineLevel="0" r="9">
      <c r="A9" s="38" t="n"/>
      <c r="B9" s="156" t="s"/>
      <c r="C9" s="42" t="s"/>
      <c r="D9" s="43" t="s"/>
      <c r="E9" s="38" t="n"/>
      <c r="F9" s="38" t="n"/>
      <c r="G9" s="362" t="n"/>
      <c r="H9" s="362" t="n"/>
      <c r="I9" s="39" t="n"/>
    </row>
    <row customHeight="true" ht="15.75" outlineLevel="0" r="10">
      <c r="A10" s="38" t="n"/>
      <c r="B10" s="156" t="s"/>
      <c r="C10" s="42" t="s"/>
      <c r="D10" s="43" t="s"/>
      <c r="E10" s="38" t="n"/>
      <c r="F10" s="38" t="n"/>
      <c r="G10" s="362" t="n"/>
      <c r="H10" s="362" t="n"/>
      <c r="I10" s="39" t="n"/>
    </row>
    <row customHeight="true" ht="15.75" outlineLevel="0" r="11">
      <c r="A11" s="38" t="n"/>
      <c r="B11" s="161" t="s"/>
      <c r="C11" s="45" t="s"/>
      <c r="D11" s="46" t="s"/>
      <c r="E11" s="38" t="n"/>
      <c r="F11" s="38" t="n"/>
      <c r="G11" s="362" t="n"/>
      <c r="H11" s="362" t="n"/>
      <c r="I11" s="39" t="n"/>
    </row>
    <row outlineLevel="0" r="12">
      <c r="A12" s="38" t="n"/>
      <c r="B12" s="153" t="n"/>
      <c r="C12" s="36" t="s">
        <v>401</v>
      </c>
      <c r="D12" s="25" t="s">
        <v>402</v>
      </c>
      <c r="E12" s="37" t="n"/>
      <c r="F12" s="79" t="n"/>
      <c r="G12" s="39" t="n">
        <v>2.85</v>
      </c>
      <c r="H12" s="39" t="n">
        <f aca="false" ca="false" dt2D="false" dtr="false" t="normal">G12*курс_15</f>
        <v>285</v>
      </c>
      <c r="I12" s="39" t="n">
        <f aca="false" ca="false" dt2D="false" dtr="false" t="normal">H12-H12*скидка_15</f>
        <v>285</v>
      </c>
    </row>
    <row ht="15" outlineLevel="0" r="13">
      <c r="A13" s="407" t="n"/>
      <c r="B13" s="408" t="s"/>
      <c r="C13" s="408" t="s"/>
      <c r="D13" s="408" t="s"/>
      <c r="E13" s="408" t="s"/>
      <c r="F13" s="408" t="s"/>
      <c r="G13" s="408" t="s"/>
      <c r="H13" s="408" t="s"/>
      <c r="I13" s="409" t="s"/>
    </row>
    <row customHeight="true" ht="15.75" outlineLevel="0" r="14">
      <c r="A14" s="38" t="n"/>
      <c r="B14" s="153" t="s">
        <v>403</v>
      </c>
      <c r="C14" s="36" t="s">
        <v>404</v>
      </c>
      <c r="D14" s="25" t="s">
        <v>303</v>
      </c>
      <c r="E14" s="37" t="s">
        <v>44</v>
      </c>
      <c r="F14" s="79" t="s">
        <v>31</v>
      </c>
      <c r="G14" s="39" t="n">
        <v>22</v>
      </c>
      <c r="H14" s="39" t="n">
        <f aca="false" ca="false" dt2D="false" dtr="false" t="normal">G14*курс_15</f>
        <v>2200</v>
      </c>
      <c r="I14" s="39" t="n">
        <f aca="false" ca="false" dt2D="false" dtr="false" t="normal">H14-H14*скидка_15</f>
        <v>2200</v>
      </c>
    </row>
    <row customHeight="true" ht="15.75" outlineLevel="0" r="15">
      <c r="A15" s="38" t="n"/>
      <c r="B15" s="156" t="s"/>
      <c r="C15" s="42" t="s"/>
      <c r="D15" s="43" t="s"/>
      <c r="E15" s="106" t="s"/>
      <c r="F15" s="399" t="s"/>
      <c r="G15" s="99" t="s"/>
      <c r="H15" s="99" t="s"/>
      <c r="I15" s="99" t="s"/>
    </row>
    <row customHeight="true" ht="15.75" outlineLevel="0" r="16">
      <c r="A16" s="38" t="n"/>
      <c r="B16" s="156" t="s"/>
      <c r="C16" s="42" t="s"/>
      <c r="D16" s="43" t="s"/>
      <c r="E16" s="106" t="s"/>
      <c r="F16" s="399" t="s"/>
      <c r="G16" s="99" t="s"/>
      <c r="H16" s="99" t="s"/>
      <c r="I16" s="99" t="s"/>
    </row>
    <row customHeight="true" ht="15.75" outlineLevel="0" r="17">
      <c r="A17" s="38" t="n"/>
      <c r="B17" s="156" t="s"/>
      <c r="C17" s="42" t="s"/>
      <c r="D17" s="43" t="s"/>
      <c r="E17" s="106" t="s"/>
      <c r="F17" s="399" t="s"/>
      <c r="G17" s="99" t="s"/>
      <c r="H17" s="99" t="s"/>
      <c r="I17" s="99" t="s"/>
    </row>
    <row customHeight="true" ht="15.75" outlineLevel="0" r="18">
      <c r="A18" s="38" t="n"/>
      <c r="B18" s="156" t="s"/>
      <c r="C18" s="42" t="s"/>
      <c r="D18" s="43" t="s"/>
      <c r="E18" s="106" t="s"/>
      <c r="F18" s="399" t="s"/>
      <c r="G18" s="99" t="s"/>
      <c r="H18" s="99" t="s"/>
      <c r="I18" s="99" t="s"/>
    </row>
    <row customHeight="true" ht="15.75" outlineLevel="0" r="19">
      <c r="A19" s="38" t="n"/>
      <c r="B19" s="156" t="s"/>
      <c r="C19" s="42" t="s"/>
      <c r="D19" s="43" t="s"/>
      <c r="E19" s="106" t="s"/>
      <c r="F19" s="399" t="s"/>
      <c r="G19" s="99" t="s"/>
      <c r="H19" s="99" t="s"/>
      <c r="I19" s="99" t="s"/>
    </row>
    <row customHeight="true" ht="15.75" outlineLevel="0" r="20">
      <c r="A20" s="38" t="n"/>
      <c r="B20" s="161" t="s"/>
      <c r="C20" s="45" t="s"/>
      <c r="D20" s="46" t="s"/>
      <c r="E20" s="107" t="s"/>
      <c r="F20" s="400" t="s"/>
      <c r="G20" s="102" t="s"/>
      <c r="H20" s="102" t="s"/>
      <c r="I20" s="102" t="s"/>
    </row>
    <row outlineLevel="0" r="21">
      <c r="A21" s="38" t="n"/>
      <c r="B21" s="153" t="n"/>
      <c r="C21" s="36" t="s">
        <v>405</v>
      </c>
      <c r="D21" s="25" t="s">
        <v>402</v>
      </c>
      <c r="E21" s="37" t="n"/>
      <c r="F21" s="79" t="n"/>
      <c r="G21" s="39" t="n">
        <v>3</v>
      </c>
      <c r="H21" s="39" t="n">
        <f aca="false" ca="false" dt2D="false" dtr="false" t="normal">G21*курс_15</f>
        <v>300</v>
      </c>
      <c r="I21" s="39" t="n">
        <f aca="false" ca="false" dt2D="false" dtr="false" t="normal">H21-H21*скидка_15</f>
        <v>300</v>
      </c>
    </row>
    <row ht="15" outlineLevel="0" r="22">
      <c r="A22" s="407" t="n"/>
      <c r="B22" s="408" t="s"/>
      <c r="C22" s="408" t="s"/>
      <c r="D22" s="408" t="s"/>
      <c r="E22" s="408" t="s"/>
      <c r="F22" s="408" t="s"/>
      <c r="G22" s="408" t="s"/>
      <c r="H22" s="408" t="s"/>
      <c r="I22" s="409" t="s"/>
    </row>
    <row customHeight="true" ht="15.75" outlineLevel="0" r="23">
      <c r="A23" s="38" t="n"/>
      <c r="B23" s="153" t="s">
        <v>406</v>
      </c>
      <c r="C23" s="36" t="s">
        <v>407</v>
      </c>
      <c r="D23" s="25" t="s">
        <v>303</v>
      </c>
      <c r="E23" s="37" t="s">
        <v>271</v>
      </c>
      <c r="F23" s="79" t="s">
        <v>272</v>
      </c>
      <c r="G23" s="39" t="n">
        <v>22</v>
      </c>
      <c r="H23" s="39" t="n">
        <f aca="false" ca="false" dt2D="false" dtr="false" t="normal">G23*курс_15</f>
        <v>2200</v>
      </c>
      <c r="I23" s="39" t="n">
        <f aca="false" ca="false" dt2D="false" dtr="false" t="normal">H23-H23*скидка_15</f>
        <v>2200</v>
      </c>
    </row>
    <row customHeight="true" ht="15.75" outlineLevel="0" r="24">
      <c r="A24" s="38" t="n"/>
      <c r="B24" s="156" t="s"/>
      <c r="C24" s="42" t="s"/>
      <c r="D24" s="43" t="s"/>
      <c r="E24" s="106" t="s"/>
      <c r="F24" s="399" t="s"/>
      <c r="G24" s="99" t="s"/>
      <c r="H24" s="99" t="s"/>
      <c r="I24" s="99" t="s"/>
    </row>
    <row customHeight="true" ht="15.75" outlineLevel="0" r="25">
      <c r="A25" s="38" t="n"/>
      <c r="B25" s="156" t="s"/>
      <c r="C25" s="42" t="s"/>
      <c r="D25" s="43" t="s"/>
      <c r="E25" s="106" t="s"/>
      <c r="F25" s="399" t="s"/>
      <c r="G25" s="99" t="s"/>
      <c r="H25" s="99" t="s"/>
      <c r="I25" s="99" t="s"/>
    </row>
    <row customHeight="true" ht="15.75" outlineLevel="0" r="26">
      <c r="A26" s="38" t="n"/>
      <c r="B26" s="156" t="s"/>
      <c r="C26" s="42" t="s"/>
      <c r="D26" s="43" t="s"/>
      <c r="E26" s="106" t="s"/>
      <c r="F26" s="399" t="s"/>
      <c r="G26" s="99" t="s"/>
      <c r="H26" s="99" t="s"/>
      <c r="I26" s="99" t="s"/>
    </row>
    <row customHeight="true" ht="15.75" outlineLevel="0" r="27">
      <c r="A27" s="38" t="n"/>
      <c r="B27" s="156" t="s"/>
      <c r="C27" s="42" t="s"/>
      <c r="D27" s="43" t="s"/>
      <c r="E27" s="106" t="s"/>
      <c r="F27" s="399" t="s"/>
      <c r="G27" s="99" t="s"/>
      <c r="H27" s="99" t="s"/>
      <c r="I27" s="99" t="s"/>
    </row>
    <row customHeight="true" ht="15.75" outlineLevel="0" r="28">
      <c r="A28" s="38" t="n"/>
      <c r="B28" s="156" t="s"/>
      <c r="C28" s="42" t="s"/>
      <c r="D28" s="43" t="s"/>
      <c r="E28" s="106" t="s"/>
      <c r="F28" s="399" t="s"/>
      <c r="G28" s="99" t="s"/>
      <c r="H28" s="99" t="s"/>
      <c r="I28" s="99" t="s"/>
    </row>
    <row customHeight="true" ht="15.75" outlineLevel="0" r="29">
      <c r="A29" s="38" t="n"/>
      <c r="B29" s="161" t="s"/>
      <c r="C29" s="45" t="s"/>
      <c r="D29" s="46" t="s"/>
      <c r="E29" s="107" t="s"/>
      <c r="F29" s="400" t="s"/>
      <c r="G29" s="102" t="s"/>
      <c r="H29" s="102" t="s"/>
      <c r="I29" s="102" t="s"/>
    </row>
    <row outlineLevel="0" r="30">
      <c r="A30" s="38" t="n"/>
      <c r="B30" s="153" t="n"/>
      <c r="C30" s="36" t="s">
        <v>408</v>
      </c>
      <c r="D30" s="25" t="s">
        <v>402</v>
      </c>
      <c r="E30" s="37" t="n"/>
      <c r="F30" s="79" t="n"/>
      <c r="G30" s="39" t="n">
        <v>3</v>
      </c>
      <c r="H30" s="39" t="n">
        <f aca="false" ca="false" dt2D="false" dtr="false" t="normal">G30*курс_15</f>
        <v>300</v>
      </c>
      <c r="I30" s="39" t="n">
        <f aca="false" ca="false" dt2D="false" dtr="false" t="normal">H30-H30*скидка_15</f>
        <v>300</v>
      </c>
    </row>
    <row ht="15" outlineLevel="0" r="31">
      <c r="A31" s="407" t="n"/>
      <c r="B31" s="408" t="s"/>
      <c r="C31" s="408" t="s"/>
      <c r="D31" s="408" t="s"/>
      <c r="E31" s="408" t="s"/>
      <c r="F31" s="408" t="s"/>
      <c r="G31" s="408" t="s"/>
      <c r="H31" s="408" t="s"/>
      <c r="I31" s="409" t="s"/>
    </row>
    <row customHeight="true" ht="15.75" outlineLevel="0" r="32">
      <c r="A32" s="38" t="n"/>
      <c r="B32" s="153" t="s">
        <v>409</v>
      </c>
      <c r="C32" s="36" t="s">
        <v>410</v>
      </c>
      <c r="D32" s="25" t="s">
        <v>303</v>
      </c>
      <c r="E32" s="37" t="s">
        <v>271</v>
      </c>
      <c r="F32" s="79" t="s">
        <v>272</v>
      </c>
      <c r="G32" s="39" t="n">
        <v>15.01</v>
      </c>
      <c r="H32" s="39" t="n">
        <f aca="false" ca="false" dt2D="false" dtr="false" t="normal">G32*курс_15</f>
        <v>1501</v>
      </c>
      <c r="I32" s="39" t="n">
        <f aca="false" ca="false" dt2D="false" dtr="false" t="normal">H32-H32*скидка_15</f>
        <v>1501</v>
      </c>
    </row>
    <row customHeight="true" ht="15.75" outlineLevel="0" r="33">
      <c r="A33" s="38" t="n"/>
      <c r="B33" s="156" t="s"/>
      <c r="C33" s="42" t="s"/>
      <c r="D33" s="43" t="s"/>
      <c r="E33" s="106" t="s"/>
      <c r="F33" s="399" t="s"/>
      <c r="G33" s="99" t="s"/>
      <c r="H33" s="99" t="s"/>
      <c r="I33" s="99" t="s"/>
    </row>
    <row customHeight="true" ht="15.75" outlineLevel="0" r="34">
      <c r="A34" s="38" t="n"/>
      <c r="B34" s="156" t="s"/>
      <c r="C34" s="42" t="s"/>
      <c r="D34" s="43" t="s"/>
      <c r="E34" s="106" t="s"/>
      <c r="F34" s="399" t="s"/>
      <c r="G34" s="99" t="s"/>
      <c r="H34" s="99" t="s"/>
      <c r="I34" s="99" t="s"/>
    </row>
    <row customHeight="true" ht="15.75" outlineLevel="0" r="35">
      <c r="A35" s="38" t="n"/>
      <c r="B35" s="156" t="s"/>
      <c r="C35" s="42" t="s"/>
      <c r="D35" s="43" t="s"/>
      <c r="E35" s="106" t="s"/>
      <c r="F35" s="399" t="s"/>
      <c r="G35" s="99" t="s"/>
      <c r="H35" s="99" t="s"/>
      <c r="I35" s="99" t="s"/>
    </row>
    <row customHeight="true" ht="15.75" outlineLevel="0" r="36">
      <c r="A36" s="38" t="n"/>
      <c r="B36" s="156" t="s"/>
      <c r="C36" s="42" t="s"/>
      <c r="D36" s="43" t="s"/>
      <c r="E36" s="106" t="s"/>
      <c r="F36" s="399" t="s"/>
      <c r="G36" s="99" t="s"/>
      <c r="H36" s="99" t="s"/>
      <c r="I36" s="99" t="s"/>
    </row>
    <row customHeight="true" ht="15.75" outlineLevel="0" r="37">
      <c r="A37" s="38" t="n"/>
      <c r="B37" s="156" t="s"/>
      <c r="C37" s="42" t="s"/>
      <c r="D37" s="43" t="s"/>
      <c r="E37" s="106" t="s"/>
      <c r="F37" s="399" t="s"/>
      <c r="G37" s="99" t="s"/>
      <c r="H37" s="99" t="s"/>
      <c r="I37" s="99" t="s"/>
    </row>
    <row customHeight="true" ht="15.75" outlineLevel="0" r="38">
      <c r="A38" s="38" t="n"/>
      <c r="B38" s="161" t="s"/>
      <c r="C38" s="45" t="s"/>
      <c r="D38" s="46" t="s"/>
      <c r="E38" s="107" t="s"/>
      <c r="F38" s="400" t="s"/>
      <c r="G38" s="102" t="s"/>
      <c r="H38" s="102" t="s"/>
      <c r="I38" s="102" t="s"/>
    </row>
    <row outlineLevel="0" r="39">
      <c r="A39" s="34" t="n"/>
      <c r="B39" s="410" t="n"/>
      <c r="C39" s="36" t="s">
        <v>411</v>
      </c>
      <c r="D39" s="25" t="s">
        <v>402</v>
      </c>
      <c r="E39" s="169" t="n"/>
      <c r="F39" s="34" t="n"/>
      <c r="G39" s="39" t="n">
        <v>2.85</v>
      </c>
      <c r="H39" s="39" t="n">
        <f aca="false" ca="false" dt2D="false" dtr="false" t="normal">G39*курс_15</f>
        <v>285</v>
      </c>
      <c r="I39" s="39" t="n">
        <f aca="false" ca="false" dt2D="false" dtr="false" t="normal">H39-H39*скидка_15</f>
        <v>285</v>
      </c>
    </row>
    <row ht="15" outlineLevel="0" r="40">
      <c r="A40" s="407" t="n"/>
      <c r="B40" s="408" t="s"/>
      <c r="C40" s="408" t="s"/>
      <c r="D40" s="408" t="s"/>
      <c r="E40" s="408" t="s"/>
      <c r="F40" s="408" t="s"/>
      <c r="G40" s="408" t="s"/>
      <c r="H40" s="408" t="s"/>
      <c r="I40" s="409" t="s"/>
    </row>
    <row customHeight="true" ht="15.75" outlineLevel="0" r="41">
      <c r="A41" s="38" t="n"/>
      <c r="B41" s="153" t="s">
        <v>412</v>
      </c>
      <c r="C41" s="36" t="s">
        <v>413</v>
      </c>
      <c r="D41" s="25" t="s">
        <v>303</v>
      </c>
      <c r="E41" s="37" t="s">
        <v>44</v>
      </c>
      <c r="F41" s="79" t="s">
        <v>31</v>
      </c>
      <c r="G41" s="39" t="n">
        <v>22</v>
      </c>
      <c r="H41" s="39" t="n">
        <f aca="false" ca="false" dt2D="false" dtr="false" t="normal">G41*курс_15</f>
        <v>2200</v>
      </c>
      <c r="I41" s="39" t="n">
        <f aca="false" ca="false" dt2D="false" dtr="false" t="normal">H41-H41*скидка_15</f>
        <v>2200</v>
      </c>
    </row>
    <row customHeight="true" ht="15.75" outlineLevel="0" r="42">
      <c r="A42" s="38" t="n"/>
      <c r="B42" s="156" t="s"/>
      <c r="C42" s="42" t="s"/>
      <c r="D42" s="43" t="s"/>
      <c r="E42" s="106" t="s"/>
      <c r="F42" s="399" t="s"/>
      <c r="G42" s="99" t="s"/>
      <c r="H42" s="99" t="s"/>
      <c r="I42" s="99" t="s"/>
    </row>
    <row customHeight="true" ht="15.75" outlineLevel="0" r="43">
      <c r="A43" s="38" t="n"/>
      <c r="B43" s="156" t="s"/>
      <c r="C43" s="42" t="s"/>
      <c r="D43" s="43" t="s"/>
      <c r="E43" s="106" t="s"/>
      <c r="F43" s="399" t="s"/>
      <c r="G43" s="99" t="s"/>
      <c r="H43" s="99" t="s"/>
      <c r="I43" s="99" t="s"/>
    </row>
    <row customHeight="true" ht="15.75" outlineLevel="0" r="44">
      <c r="A44" s="38" t="n"/>
      <c r="B44" s="156" t="s"/>
      <c r="C44" s="42" t="s"/>
      <c r="D44" s="43" t="s"/>
      <c r="E44" s="106" t="s"/>
      <c r="F44" s="399" t="s"/>
      <c r="G44" s="99" t="s"/>
      <c r="H44" s="99" t="s"/>
      <c r="I44" s="99" t="s"/>
    </row>
    <row customHeight="true" ht="15.75" outlineLevel="0" r="45">
      <c r="A45" s="38" t="n"/>
      <c r="B45" s="156" t="s"/>
      <c r="C45" s="42" t="s"/>
      <c r="D45" s="43" t="s"/>
      <c r="E45" s="106" t="s"/>
      <c r="F45" s="399" t="s"/>
      <c r="G45" s="99" t="s"/>
      <c r="H45" s="99" t="s"/>
      <c r="I45" s="99" t="s"/>
    </row>
    <row customHeight="true" ht="15.75" outlineLevel="0" r="46">
      <c r="A46" s="38" t="n"/>
      <c r="B46" s="156" t="s"/>
      <c r="C46" s="42" t="s"/>
      <c r="D46" s="43" t="s"/>
      <c r="E46" s="106" t="s"/>
      <c r="F46" s="399" t="s"/>
      <c r="G46" s="99" t="s"/>
      <c r="H46" s="99" t="s"/>
      <c r="I46" s="99" t="s"/>
    </row>
    <row customHeight="true" ht="15.75" outlineLevel="0" r="47">
      <c r="A47" s="38" t="n"/>
      <c r="B47" s="161" t="s"/>
      <c r="C47" s="45" t="s"/>
      <c r="D47" s="46" t="s"/>
      <c r="E47" s="107" t="s"/>
      <c r="F47" s="400" t="s"/>
      <c r="G47" s="102" t="s"/>
      <c r="H47" s="102" t="s"/>
      <c r="I47" s="102" t="s"/>
    </row>
    <row outlineLevel="0" r="48">
      <c r="A48" s="34" t="n"/>
      <c r="B48" s="410" t="n"/>
      <c r="C48" s="36" t="s">
        <v>414</v>
      </c>
      <c r="D48" s="25" t="s">
        <v>402</v>
      </c>
      <c r="E48" s="169" t="n"/>
      <c r="F48" s="34" t="n"/>
      <c r="G48" s="154" t="n">
        <v>3</v>
      </c>
      <c r="H48" s="39" t="n">
        <f aca="false" ca="false" dt2D="false" dtr="false" t="normal">G48*курс_15</f>
        <v>300</v>
      </c>
      <c r="I48" s="39" t="n">
        <f aca="false" ca="false" dt2D="false" dtr="false" t="normal">H48-H48*скидка_15</f>
        <v>300</v>
      </c>
    </row>
  </sheetData>
  <mergeCells count="43">
    <mergeCell ref="A31:I31"/>
    <mergeCell ref="B32:B38"/>
    <mergeCell ref="C32:C38"/>
    <mergeCell ref="D32:D38"/>
    <mergeCell ref="E32:E38"/>
    <mergeCell ref="F32:F38"/>
    <mergeCell ref="G32:G38"/>
    <mergeCell ref="H32:H38"/>
    <mergeCell ref="I32:I38"/>
    <mergeCell ref="B23:B29"/>
    <mergeCell ref="C23:C29"/>
    <mergeCell ref="D23:D29"/>
    <mergeCell ref="E23:E29"/>
    <mergeCell ref="F23:F29"/>
    <mergeCell ref="G23:G29"/>
    <mergeCell ref="H23:H29"/>
    <mergeCell ref="I23:I29"/>
    <mergeCell ref="A22:I22"/>
    <mergeCell ref="A13:I13"/>
    <mergeCell ref="E14:E20"/>
    <mergeCell ref="F14:F20"/>
    <mergeCell ref="D14:D20"/>
    <mergeCell ref="C14:C20"/>
    <mergeCell ref="B14:B20"/>
    <mergeCell ref="I14:I20"/>
    <mergeCell ref="H14:H20"/>
    <mergeCell ref="G14:G20"/>
    <mergeCell ref="A1:C2"/>
    <mergeCell ref="A3:I3"/>
    <mergeCell ref="A4:C4"/>
    <mergeCell ref="E4:F4"/>
    <mergeCell ref="B5:B11"/>
    <mergeCell ref="C5:C11"/>
    <mergeCell ref="D5:D11"/>
    <mergeCell ref="B41:B47"/>
    <mergeCell ref="C41:C47"/>
    <mergeCell ref="D41:D47"/>
    <mergeCell ref="E41:E47"/>
    <mergeCell ref="F41:F47"/>
    <mergeCell ref="G41:G47"/>
    <mergeCell ref="H41:H47"/>
    <mergeCell ref="A40:I40"/>
    <mergeCell ref="I41:I47"/>
  </mergeCells>
  <hyperlinks>
    <hyperlink display="https://modusline.ru/catalog/kuhonnyj-i-mebelnyj-profili-modus/profil-dlya-svetovoj-polki-lt" r:id="rId1" ref="A3"/>
  </hyperlinks>
  <pageMargins bottom="0.75" footer="0.300000011920929" header="0.300000011920929" left="0.700000047683716" right="0.700000047683716" top="0.75"/>
  <pageSetup fitToHeight="0" fitToWidth="0" orientation="portrait" paperHeight="297mm" paperSize="9" paperWidth="210mm" scale="100"/>
  <drawing r:id="rId2"/>
</worksheet>
</file>

<file path=xl/worksheets/sheet15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J48"/>
  <sheetViews>
    <sheetView showZeros="true" workbookViewId="0"/>
  </sheetViews>
  <sheetFormatPr baseColWidth="8" customHeight="false" defaultColWidth="9.14062530925693" defaultRowHeight="15.75" zeroHeight="false"/>
  <cols>
    <col customWidth="true" max="1" min="1" outlineLevel="0" width="20.1406251400907"/>
    <col customWidth="true" max="3" min="3" outlineLevel="0" style="342" width="27.8554691511089"/>
    <col customWidth="true" max="4" min="4" outlineLevel="0" width="9.57031282379464"/>
    <col customWidth="true" max="5" min="5" outlineLevel="0" style="283" width="15.4257809599064"/>
    <col bestFit="true" customWidth="true" max="6" min="6" outlineLevel="0" width="4.28515632731423"/>
    <col customWidth="true" hidden="true" max="7" min="7" outlineLevel="0" style="131" width="11.2851564964804"/>
    <col customWidth="true" hidden="true" max="8" min="8" outlineLevel="0" style="20" width="8.14062514009074"/>
    <col bestFit="true" customWidth="true" max="9" min="9" outlineLevel="0" style="20" width="8.14062514009074"/>
    <col customWidth="true" max="10" min="10" outlineLevel="0" width="10.0000003383324"/>
  </cols>
  <sheetData>
    <row customHeight="true" ht="31.5" outlineLevel="0" r="1">
      <c r="A1" s="21" t="n"/>
      <c r="B1" s="21" t="s"/>
      <c r="C1" s="21" t="s"/>
      <c r="D1" s="389" t="s">
        <v>354</v>
      </c>
      <c r="E1" s="285" t="n">
        <f aca="false" ca="false" dt2D="false" dtr="false" t="normal">'Ваша скидка'!C20</f>
        <v>0</v>
      </c>
    </row>
    <row customHeight="true" ht="29.25" outlineLevel="0" r="2">
      <c r="A2" s="21" t="s"/>
      <c r="B2" s="21" t="s"/>
      <c r="C2" s="21" t="s"/>
      <c r="D2" s="411" t="s">
        <v>21</v>
      </c>
      <c r="E2" s="287" t="n">
        <f aca="false" ca="false" dt2D="false" dtr="false" t="normal">'Ваша скидка'!H2</f>
        <v>100</v>
      </c>
    </row>
    <row ht="21" outlineLevel="0" r="3">
      <c r="A3" s="115" t="s">
        <v>415</v>
      </c>
      <c r="B3" s="116" t="s"/>
      <c r="C3" s="116" t="s"/>
      <c r="D3" s="116" t="s"/>
      <c r="E3" s="116" t="s"/>
      <c r="F3" s="116" t="s"/>
      <c r="G3" s="116" t="s"/>
      <c r="H3" s="116" t="s"/>
      <c r="I3" s="117" t="s"/>
    </row>
    <row outlineLevel="0" r="4">
      <c r="A4" s="34" t="n"/>
      <c r="B4" s="34" t="n"/>
      <c r="C4" s="412" t="n"/>
      <c r="D4" s="28" t="s">
        <v>23</v>
      </c>
      <c r="E4" s="202" t="s">
        <v>22</v>
      </c>
      <c r="F4" s="291" t="s"/>
      <c r="G4" s="406" t="s">
        <v>24</v>
      </c>
      <c r="H4" s="30" t="s">
        <v>25</v>
      </c>
      <c r="I4" s="30" t="s">
        <v>26</v>
      </c>
    </row>
    <row customHeight="true" ht="15" outlineLevel="0" r="5">
      <c r="A5" s="34" t="n"/>
      <c r="B5" s="25" t="s">
        <v>416</v>
      </c>
      <c r="C5" s="36" t="s">
        <v>417</v>
      </c>
      <c r="D5" s="25" t="n">
        <v>5.8</v>
      </c>
      <c r="E5" s="74" t="s">
        <v>44</v>
      </c>
      <c r="F5" s="108" t="s">
        <v>31</v>
      </c>
      <c r="G5" s="39" t="n">
        <v>39.7044648</v>
      </c>
      <c r="H5" s="39" t="n">
        <f aca="false" ca="false" dt2D="false" dtr="false" t="normal">G5*курс_15</f>
        <v>3970.4464800000005</v>
      </c>
      <c r="I5" s="39" t="n">
        <f aca="false" ca="false" dt2D="false" dtr="false" t="normal">H5-H5*скидка_15</f>
        <v>3970.4464800000005</v>
      </c>
    </row>
    <row ht="15" outlineLevel="0" r="6">
      <c r="A6" s="34" t="n"/>
      <c r="B6" s="43" t="s"/>
      <c r="C6" s="42" t="s"/>
      <c r="D6" s="43" t="s"/>
      <c r="E6" s="109" t="s"/>
      <c r="F6" s="111" t="s"/>
      <c r="G6" s="99" t="s"/>
      <c r="H6" s="99" t="s"/>
      <c r="I6" s="99" t="s"/>
    </row>
    <row ht="15" outlineLevel="0" r="7">
      <c r="A7" s="34" t="n"/>
      <c r="B7" s="43" t="s"/>
      <c r="C7" s="42" t="s"/>
      <c r="D7" s="43" t="s"/>
      <c r="E7" s="109" t="s"/>
      <c r="F7" s="111" t="s"/>
      <c r="G7" s="99" t="s"/>
      <c r="H7" s="99" t="s"/>
      <c r="I7" s="99" t="s"/>
    </row>
    <row ht="15" outlineLevel="0" r="8">
      <c r="A8" s="34" t="n"/>
      <c r="B8" s="43" t="s"/>
      <c r="C8" s="42" t="s"/>
      <c r="D8" s="43" t="s"/>
      <c r="E8" s="109" t="s"/>
      <c r="F8" s="111" t="s"/>
      <c r="G8" s="99" t="s"/>
      <c r="H8" s="99" t="s"/>
      <c r="I8" s="99" t="s"/>
    </row>
    <row ht="15" outlineLevel="0" r="9">
      <c r="A9" s="34" t="n"/>
      <c r="B9" s="43" t="s"/>
      <c r="C9" s="42" t="s"/>
      <c r="D9" s="43" t="s"/>
      <c r="E9" s="109" t="s"/>
      <c r="F9" s="111" t="s"/>
      <c r="G9" s="99" t="s"/>
      <c r="H9" s="99" t="s"/>
      <c r="I9" s="99" t="s"/>
    </row>
    <row ht="15" outlineLevel="0" r="10">
      <c r="A10" s="34" t="n"/>
      <c r="B10" s="43" t="s"/>
      <c r="C10" s="42" t="s"/>
      <c r="D10" s="43" t="s"/>
      <c r="E10" s="109" t="s"/>
      <c r="F10" s="111" t="s"/>
      <c r="G10" s="99" t="s"/>
      <c r="H10" s="99" t="s"/>
      <c r="I10" s="99" t="s"/>
    </row>
    <row ht="15" outlineLevel="0" r="11">
      <c r="A11" s="34" t="n"/>
      <c r="B11" s="46" t="s"/>
      <c r="C11" s="45" t="s"/>
      <c r="D11" s="46" t="s"/>
      <c r="E11" s="112" t="s"/>
      <c r="F11" s="114" t="s"/>
      <c r="G11" s="102" t="s"/>
      <c r="H11" s="102" t="s"/>
      <c r="I11" s="102" t="s"/>
    </row>
    <row customHeight="true" ht="15.75" outlineLevel="0" r="12">
      <c r="A12" s="47" t="n"/>
      <c r="B12" s="48" t="s"/>
      <c r="C12" s="48" t="s"/>
      <c r="D12" s="48" t="s"/>
      <c r="E12" s="48" t="s"/>
      <c r="F12" s="48" t="s"/>
      <c r="G12" s="48" t="s"/>
      <c r="H12" s="48" t="s"/>
      <c r="I12" s="49" t="s"/>
    </row>
    <row customHeight="true" ht="15" outlineLevel="0" r="13">
      <c r="A13" s="34" t="n"/>
      <c r="B13" s="25" t="s">
        <v>418</v>
      </c>
      <c r="C13" s="36" t="s">
        <v>419</v>
      </c>
      <c r="D13" s="25" t="n">
        <v>5</v>
      </c>
      <c r="E13" s="74" t="s">
        <v>108</v>
      </c>
      <c r="F13" s="172" t="s">
        <v>109</v>
      </c>
      <c r="G13" s="413" t="n">
        <v>56.7693126</v>
      </c>
      <c r="H13" s="39" t="n">
        <f aca="false" ca="false" dt2D="false" dtr="false" t="normal">G13*курс_15</f>
        <v>5676.93126</v>
      </c>
      <c r="I13" s="39" t="n">
        <f aca="false" ca="false" dt2D="false" dtr="false" t="normal">H13-H13*скидка_15</f>
        <v>5676.93126</v>
      </c>
    </row>
    <row ht="15" outlineLevel="0" r="14">
      <c r="A14" s="34" t="n"/>
      <c r="B14" s="43" t="s"/>
      <c r="C14" s="42" t="s"/>
      <c r="D14" s="43" t="s"/>
      <c r="E14" s="74" t="s">
        <v>271</v>
      </c>
      <c r="F14" s="172" t="s">
        <v>272</v>
      </c>
      <c r="G14" s="413" t="n">
        <v>37.2197826</v>
      </c>
      <c r="H14" s="39" t="n">
        <f aca="false" ca="false" dt2D="false" dtr="false" t="normal">G14*курс_15</f>
        <v>3721.978260000001</v>
      </c>
      <c r="I14" s="39" t="n">
        <f aca="false" ca="false" dt2D="false" dtr="false" t="normal">H14-H14*скидка_15</f>
        <v>3721.978260000001</v>
      </c>
    </row>
    <row ht="15" outlineLevel="0" r="15">
      <c r="A15" s="34" t="n"/>
      <c r="B15" s="43" t="s"/>
      <c r="C15" s="42" t="s"/>
      <c r="D15" s="43" t="s"/>
      <c r="E15" s="74" t="s">
        <v>112</v>
      </c>
      <c r="F15" s="172" t="s">
        <v>113</v>
      </c>
      <c r="G15" s="413" t="n">
        <v>49.7</v>
      </c>
      <c r="H15" s="39" t="n">
        <f aca="false" ca="false" dt2D="false" dtr="false" t="normal">G15*курс_15</f>
        <v>4970</v>
      </c>
      <c r="I15" s="39" t="n">
        <f aca="false" ca="false" dt2D="false" dtr="false" t="normal">H15-H15*скидка_15</f>
        <v>4970</v>
      </c>
    </row>
    <row ht="15" outlineLevel="0" r="16">
      <c r="A16" s="34" t="n"/>
      <c r="B16" s="43" t="s"/>
      <c r="C16" s="42" t="s"/>
      <c r="D16" s="43" t="s"/>
      <c r="E16" s="74" t="n"/>
      <c r="F16" s="172" t="n"/>
      <c r="G16" s="413" t="n"/>
      <c r="H16" s="39" t="n"/>
      <c r="I16" s="39" t="n"/>
    </row>
    <row ht="15" outlineLevel="0" r="17">
      <c r="A17" s="34" t="n"/>
      <c r="B17" s="43" t="s"/>
      <c r="C17" s="42" t="s"/>
      <c r="D17" s="43" t="s"/>
      <c r="E17" s="74" t="n"/>
      <c r="F17" s="172" t="n"/>
      <c r="G17" s="413" t="n"/>
      <c r="H17" s="39" t="n"/>
      <c r="I17" s="39" t="n"/>
    </row>
    <row ht="15" outlineLevel="0" r="18">
      <c r="A18" s="34" t="n"/>
      <c r="B18" s="43" t="s"/>
      <c r="C18" s="42" t="s"/>
      <c r="D18" s="43" t="s"/>
      <c r="E18" s="74" t="n"/>
      <c r="F18" s="172" t="n"/>
      <c r="G18" s="413" t="n"/>
      <c r="H18" s="39" t="n"/>
      <c r="I18" s="39" t="n"/>
    </row>
    <row ht="15" outlineLevel="0" r="19">
      <c r="A19" s="34" t="n"/>
      <c r="B19" s="46" t="s"/>
      <c r="C19" s="45" t="s"/>
      <c r="D19" s="46" t="s"/>
      <c r="E19" s="74" t="n"/>
      <c r="F19" s="172" t="n"/>
      <c r="G19" s="413" t="n"/>
      <c r="H19" s="39" t="n"/>
      <c r="I19" s="39" t="n"/>
    </row>
    <row customHeight="true" ht="15.75" outlineLevel="0" r="20">
      <c r="A20" s="47" t="n"/>
      <c r="B20" s="48" t="s"/>
      <c r="C20" s="48" t="s"/>
      <c r="D20" s="48" t="s"/>
      <c r="E20" s="48" t="s"/>
      <c r="F20" s="48" t="s"/>
      <c r="G20" s="48" t="s"/>
      <c r="H20" s="48" t="s"/>
      <c r="I20" s="49" t="s"/>
    </row>
    <row customHeight="true" ht="15" outlineLevel="0" r="21">
      <c r="A21" s="34" t="n"/>
      <c r="B21" s="25" t="s">
        <v>420</v>
      </c>
      <c r="C21" s="36" t="s">
        <v>421</v>
      </c>
      <c r="D21" s="25" t="n">
        <v>5</v>
      </c>
      <c r="E21" s="74" t="s">
        <v>108</v>
      </c>
      <c r="F21" s="172" t="s">
        <v>109</v>
      </c>
      <c r="G21" s="413" t="n">
        <v>49.5549054</v>
      </c>
      <c r="H21" s="39" t="n">
        <f aca="false" ca="false" dt2D="false" dtr="false" t="normal">G21*курс_15</f>
        <v>4955.49054</v>
      </c>
      <c r="I21" s="39" t="n">
        <f aca="false" ca="false" dt2D="false" dtr="false" t="normal">H21-H21*скидка_15</f>
        <v>4955.49054</v>
      </c>
    </row>
    <row ht="15" outlineLevel="0" r="22">
      <c r="A22" s="34" t="n"/>
      <c r="B22" s="43" t="s"/>
      <c r="C22" s="42" t="s"/>
      <c r="D22" s="43" t="s"/>
      <c r="E22" s="74" t="s">
        <v>271</v>
      </c>
      <c r="F22" s="172" t="s">
        <v>272</v>
      </c>
      <c r="G22" s="413" t="n">
        <v>32.4900576</v>
      </c>
      <c r="H22" s="39" t="n">
        <f aca="false" ca="false" dt2D="false" dtr="false" t="normal">G22*курс_15</f>
        <v>3249.00576</v>
      </c>
      <c r="I22" s="39" t="n">
        <f aca="false" ca="false" dt2D="false" dtr="false" t="normal">H22-H22*скидка_15</f>
        <v>3249.00576</v>
      </c>
    </row>
    <row ht="15" outlineLevel="0" r="23">
      <c r="A23" s="34" t="n"/>
      <c r="B23" s="43" t="s"/>
      <c r="C23" s="42" t="s"/>
      <c r="D23" s="43" t="s"/>
      <c r="E23" s="74" t="s">
        <v>112</v>
      </c>
      <c r="F23" s="172" t="s">
        <v>113</v>
      </c>
      <c r="G23" s="413" t="n">
        <v>43.39</v>
      </c>
      <c r="H23" s="39" t="n">
        <f aca="false" ca="false" dt2D="false" dtr="false" t="normal">G23*курс_15</f>
        <v>4339</v>
      </c>
      <c r="I23" s="39" t="n">
        <f aca="false" ca="false" dt2D="false" dtr="false" t="normal">H23-H23*скидка_15</f>
        <v>4339</v>
      </c>
    </row>
    <row ht="15" outlineLevel="0" r="24">
      <c r="A24" s="34" t="n"/>
      <c r="B24" s="43" t="s"/>
      <c r="C24" s="42" t="s"/>
      <c r="D24" s="43" t="s"/>
      <c r="E24" s="74" t="n"/>
      <c r="F24" s="172" t="n"/>
      <c r="G24" s="413" t="n"/>
      <c r="H24" s="39" t="n"/>
      <c r="I24" s="39" t="n"/>
    </row>
    <row ht="15" outlineLevel="0" r="25">
      <c r="A25" s="34" t="n"/>
      <c r="B25" s="43" t="s"/>
      <c r="C25" s="42" t="s"/>
      <c r="D25" s="43" t="s"/>
      <c r="E25" s="74" t="n"/>
      <c r="F25" s="172" t="n"/>
      <c r="G25" s="413" t="n"/>
      <c r="H25" s="39" t="n"/>
      <c r="I25" s="39" t="n"/>
    </row>
    <row ht="15" outlineLevel="0" r="26">
      <c r="A26" s="34" t="n"/>
      <c r="B26" s="43" t="s"/>
      <c r="C26" s="42" t="s"/>
      <c r="D26" s="43" t="s"/>
      <c r="E26" s="74" t="n"/>
      <c r="F26" s="172" t="n"/>
      <c r="G26" s="413" t="n"/>
      <c r="H26" s="39" t="n"/>
      <c r="I26" s="39" t="n"/>
    </row>
    <row ht="15" outlineLevel="0" r="27">
      <c r="A27" s="34" t="n"/>
      <c r="B27" s="46" t="s"/>
      <c r="C27" s="45" t="s"/>
      <c r="D27" s="46" t="s"/>
      <c r="E27" s="74" t="n"/>
      <c r="F27" s="172" t="n"/>
      <c r="G27" s="413" t="n"/>
      <c r="H27" s="39" t="n"/>
      <c r="I27" s="39" t="n"/>
    </row>
    <row customHeight="true" ht="15.75" outlineLevel="0" r="28">
      <c r="A28" s="47" t="n"/>
      <c r="B28" s="48" t="s"/>
      <c r="C28" s="48" t="s"/>
      <c r="D28" s="48" t="s"/>
      <c r="E28" s="48" t="s"/>
      <c r="F28" s="48" t="s"/>
      <c r="G28" s="48" t="s"/>
      <c r="H28" s="48" t="s"/>
      <c r="I28" s="49" t="s"/>
    </row>
    <row customHeight="true" ht="15" outlineLevel="0" r="29">
      <c r="A29" s="34" t="n"/>
      <c r="B29" s="25" t="s">
        <v>422</v>
      </c>
      <c r="C29" s="36" t="s">
        <v>423</v>
      </c>
      <c r="D29" s="25" t="s">
        <v>8</v>
      </c>
      <c r="E29" s="74" t="s">
        <v>44</v>
      </c>
      <c r="F29" s="108" t="s">
        <v>31</v>
      </c>
      <c r="G29" s="39" t="n">
        <v>1.35</v>
      </c>
      <c r="H29" s="39" t="n">
        <f aca="false" ca="false" dt2D="false" dtr="false" t="normal">G29*курс_15</f>
        <v>135</v>
      </c>
      <c r="I29" s="39" t="n">
        <f aca="false" ca="false" dt2D="false" dtr="false" t="normal">H29-H29*скидка_15</f>
        <v>135</v>
      </c>
    </row>
    <row ht="15" outlineLevel="0" r="30">
      <c r="A30" s="34" t="n"/>
      <c r="B30" s="43" t="s"/>
      <c r="C30" s="42" t="s"/>
      <c r="D30" s="43" t="s"/>
      <c r="E30" s="109" t="s"/>
      <c r="F30" s="111" t="s"/>
      <c r="G30" s="99" t="s"/>
      <c r="H30" s="99" t="s"/>
      <c r="I30" s="99" t="s"/>
    </row>
    <row ht="15" outlineLevel="0" r="31">
      <c r="A31" s="34" t="n"/>
      <c r="B31" s="43" t="s"/>
      <c r="C31" s="42" t="s"/>
      <c r="D31" s="43" t="s"/>
      <c r="E31" s="109" t="s"/>
      <c r="F31" s="111" t="s"/>
      <c r="G31" s="99" t="s"/>
      <c r="H31" s="99" t="s"/>
      <c r="I31" s="99" t="s"/>
    </row>
    <row ht="15" outlineLevel="0" r="32">
      <c r="A32" s="34" t="n"/>
      <c r="B32" s="43" t="s"/>
      <c r="C32" s="42" t="s"/>
      <c r="D32" s="43" t="s"/>
      <c r="E32" s="109" t="s"/>
      <c r="F32" s="111" t="s"/>
      <c r="G32" s="99" t="s"/>
      <c r="H32" s="99" t="s"/>
      <c r="I32" s="99" t="s"/>
    </row>
    <row ht="15" outlineLevel="0" r="33">
      <c r="A33" s="34" t="n"/>
      <c r="B33" s="43" t="s"/>
      <c r="C33" s="42" t="s"/>
      <c r="D33" s="43" t="s"/>
      <c r="E33" s="109" t="s"/>
      <c r="F33" s="111" t="s"/>
      <c r="G33" s="99" t="s"/>
      <c r="H33" s="99" t="s"/>
      <c r="I33" s="99" t="s"/>
    </row>
    <row ht="15" outlineLevel="0" r="34">
      <c r="A34" s="34" t="n"/>
      <c r="B34" s="43" t="s"/>
      <c r="C34" s="42" t="s"/>
      <c r="D34" s="43" t="s"/>
      <c r="E34" s="109" t="s"/>
      <c r="F34" s="111" t="s"/>
      <c r="G34" s="99" t="s"/>
      <c r="H34" s="99" t="s"/>
      <c r="I34" s="99" t="s"/>
    </row>
    <row ht="15" outlineLevel="0" r="35">
      <c r="A35" s="34" t="n"/>
      <c r="B35" s="46" t="s"/>
      <c r="C35" s="45" t="s"/>
      <c r="D35" s="46" t="s"/>
      <c r="E35" s="112" t="s"/>
      <c r="F35" s="114" t="s"/>
      <c r="G35" s="102" t="s"/>
      <c r="H35" s="102" t="s"/>
      <c r="I35" s="102" t="s"/>
    </row>
    <row customHeight="true" ht="15.75" outlineLevel="0" r="36">
      <c r="A36" s="47" t="n"/>
      <c r="B36" s="48" t="s"/>
      <c r="C36" s="48" t="s"/>
      <c r="D36" s="48" t="s"/>
      <c r="E36" s="48" t="s"/>
      <c r="F36" s="48" t="s"/>
      <c r="G36" s="48" t="s"/>
      <c r="H36" s="48" t="s"/>
      <c r="I36" s="49" t="s"/>
    </row>
    <row ht="15" outlineLevel="0" r="37">
      <c r="A37" s="34" t="n"/>
      <c r="B37" s="25" t="s">
        <v>424</v>
      </c>
      <c r="C37" s="36" t="s">
        <v>425</v>
      </c>
      <c r="D37" s="25" t="s">
        <v>8</v>
      </c>
      <c r="E37" s="74" t="s">
        <v>44</v>
      </c>
      <c r="F37" s="108" t="s">
        <v>31</v>
      </c>
      <c r="G37" s="39" t="n">
        <v>2.9</v>
      </c>
      <c r="H37" s="39" t="n">
        <f aca="false" ca="false" dt2D="false" dtr="false" t="normal">G37*курс_15</f>
        <v>290</v>
      </c>
      <c r="I37" s="39" t="n">
        <f aca="false" ca="false" dt2D="false" dtr="false" t="normal">H37-H37*скидка_15</f>
        <v>290</v>
      </c>
    </row>
    <row ht="15" outlineLevel="0" r="38">
      <c r="A38" s="34" t="n"/>
      <c r="B38" s="43" t="s"/>
      <c r="C38" s="42" t="s"/>
      <c r="D38" s="43" t="s"/>
      <c r="E38" s="109" t="s"/>
      <c r="F38" s="111" t="s"/>
      <c r="G38" s="99" t="s"/>
      <c r="H38" s="99" t="s"/>
      <c r="I38" s="99" t="s"/>
    </row>
    <row ht="15" outlineLevel="0" r="39">
      <c r="A39" s="34" t="n"/>
      <c r="B39" s="43" t="s"/>
      <c r="C39" s="42" t="s"/>
      <c r="D39" s="43" t="s"/>
      <c r="E39" s="109" t="s"/>
      <c r="F39" s="111" t="s"/>
      <c r="G39" s="99" t="s"/>
      <c r="H39" s="99" t="s"/>
      <c r="I39" s="99" t="s"/>
    </row>
    <row ht="15" outlineLevel="0" r="40">
      <c r="A40" s="34" t="n"/>
      <c r="B40" s="43" t="s"/>
      <c r="C40" s="42" t="s"/>
      <c r="D40" s="43" t="s"/>
      <c r="E40" s="109" t="s"/>
      <c r="F40" s="111" t="s"/>
      <c r="G40" s="99" t="s"/>
      <c r="H40" s="99" t="s"/>
      <c r="I40" s="99" t="s"/>
    </row>
    <row ht="15" outlineLevel="0" r="41">
      <c r="A41" s="34" t="n"/>
      <c r="B41" s="43" t="s"/>
      <c r="C41" s="42" t="s"/>
      <c r="D41" s="43" t="s"/>
      <c r="E41" s="109" t="s"/>
      <c r="F41" s="111" t="s"/>
      <c r="G41" s="99" t="s"/>
      <c r="H41" s="99" t="s"/>
      <c r="I41" s="99" t="s"/>
    </row>
    <row ht="15" outlineLevel="0" r="42">
      <c r="A42" s="34" t="n"/>
      <c r="B42" s="43" t="s"/>
      <c r="C42" s="42" t="s"/>
      <c r="D42" s="43" t="s"/>
      <c r="E42" s="109" t="s"/>
      <c r="F42" s="111" t="s"/>
      <c r="G42" s="99" t="s"/>
      <c r="H42" s="99" t="s"/>
      <c r="I42" s="99" t="s"/>
    </row>
    <row ht="15" outlineLevel="0" r="43">
      <c r="A43" s="34" t="n"/>
      <c r="B43" s="46" t="s"/>
      <c r="C43" s="45" t="s"/>
      <c r="D43" s="46" t="s"/>
      <c r="E43" s="112" t="s"/>
      <c r="F43" s="114" t="s"/>
      <c r="G43" s="102" t="s"/>
      <c r="H43" s="102" t="s"/>
      <c r="I43" s="102" t="s"/>
    </row>
    <row customHeight="true" ht="15.75" outlineLevel="0" r="44">
      <c r="A44" s="47" t="n"/>
      <c r="B44" s="48" t="s"/>
      <c r="C44" s="48" t="s"/>
      <c r="D44" s="48" t="s"/>
      <c r="E44" s="48" t="s"/>
      <c r="F44" s="48" t="s"/>
      <c r="G44" s="48" t="s"/>
      <c r="H44" s="48" t="s"/>
      <c r="I44" s="49" t="s"/>
    </row>
    <row customHeight="true" ht="110.25" outlineLevel="0" r="45">
      <c r="B45" s="34" t="n"/>
      <c r="C45" s="36" t="s">
        <v>426</v>
      </c>
      <c r="D45" s="25" t="n">
        <v>3</v>
      </c>
      <c r="E45" s="173" t="n"/>
      <c r="F45" s="414" t="n"/>
      <c r="G45" s="413" t="n">
        <v>1.576575</v>
      </c>
      <c r="H45" s="39" t="n">
        <f aca="false" ca="false" dt2D="false" dtr="false" t="normal">G45*курс_15</f>
        <v>157.65749999999997</v>
      </c>
      <c r="I45" s="39" t="n">
        <f aca="false" ca="false" dt2D="false" dtr="false" t="normal">H45-H45*скидка_15</f>
        <v>157.65749999999997</v>
      </c>
    </row>
    <row customHeight="true" ht="15.75" outlineLevel="0" r="46">
      <c r="A46" s="47" t="n"/>
      <c r="B46" s="48" t="s"/>
      <c r="C46" s="48" t="s"/>
      <c r="D46" s="48" t="s"/>
      <c r="E46" s="48" t="s"/>
      <c r="F46" s="48" t="s"/>
      <c r="G46" s="48" t="s"/>
      <c r="H46" s="48" t="s"/>
      <c r="I46" s="49" t="s"/>
    </row>
    <row customHeight="true" ht="110.25" outlineLevel="0" r="47">
      <c r="B47" s="34" t="n"/>
      <c r="C47" s="36" t="s">
        <v>427</v>
      </c>
      <c r="D47" s="25" t="n">
        <v>3</v>
      </c>
      <c r="E47" s="173" t="n"/>
      <c r="F47" s="414" t="n"/>
      <c r="G47" s="413" t="n">
        <v>3.2</v>
      </c>
      <c r="H47" s="39" t="n">
        <f aca="false" ca="false" dt2D="false" dtr="false" t="normal">G47*курс_15</f>
        <v>320</v>
      </c>
      <c r="I47" s="39" t="n">
        <f aca="false" ca="false" dt2D="false" dtr="false" t="normal">H47-H47*скидка_15</f>
        <v>320</v>
      </c>
    </row>
    <row customHeight="true" ht="15.75" outlineLevel="0" r="48">
      <c r="A48" s="47" t="n"/>
      <c r="B48" s="48" t="s"/>
      <c r="C48" s="48" t="s"/>
      <c r="D48" s="48" t="s"/>
      <c r="E48" s="48" t="s"/>
      <c r="F48" s="48" t="s"/>
      <c r="G48" s="48" t="s"/>
      <c r="H48" s="48" t="s"/>
      <c r="I48" s="49" t="s"/>
    </row>
  </sheetData>
  <mergeCells count="40">
    <mergeCell ref="A48:I48"/>
    <mergeCell ref="A46:I46"/>
    <mergeCell ref="A44:I44"/>
    <mergeCell ref="H37:H43"/>
    <mergeCell ref="I37:I43"/>
    <mergeCell ref="G37:G43"/>
    <mergeCell ref="F37:F43"/>
    <mergeCell ref="E37:E43"/>
    <mergeCell ref="D37:D43"/>
    <mergeCell ref="B37:B43"/>
    <mergeCell ref="C37:C43"/>
    <mergeCell ref="A3:I3"/>
    <mergeCell ref="I5:I11"/>
    <mergeCell ref="H5:H11"/>
    <mergeCell ref="A12:I12"/>
    <mergeCell ref="G5:G11"/>
    <mergeCell ref="E4:F4"/>
    <mergeCell ref="F5:F11"/>
    <mergeCell ref="E5:E11"/>
    <mergeCell ref="A1:C2"/>
    <mergeCell ref="A20:I20"/>
    <mergeCell ref="B5:B11"/>
    <mergeCell ref="C5:C11"/>
    <mergeCell ref="D5:D11"/>
    <mergeCell ref="C21:C27"/>
    <mergeCell ref="C13:C19"/>
    <mergeCell ref="B13:B19"/>
    <mergeCell ref="D13:D19"/>
    <mergeCell ref="B21:B27"/>
    <mergeCell ref="D21:D27"/>
    <mergeCell ref="A28:I28"/>
    <mergeCell ref="E29:E35"/>
    <mergeCell ref="B29:B35"/>
    <mergeCell ref="C29:C35"/>
    <mergeCell ref="D29:D35"/>
    <mergeCell ref="A36:I36"/>
    <mergeCell ref="F29:F35"/>
    <mergeCell ref="G29:G35"/>
    <mergeCell ref="H29:H35"/>
    <mergeCell ref="I29:I35"/>
  </mergeCells>
  <hyperlinks>
    <hyperlink display="https://modusline.ru/catalog/kuhonnyj-i-mebelnyj-profili-modus/profil-dlya-svetovoj-polki-lt" r:id="rId1" ref="A3"/>
  </hyperlinks>
  <pageMargins bottom="0.75" footer="0.300000011920929" header="0.300000011920929" left="0.700000047683716" right="0.700000047683716" top="0.75"/>
  <pageSetup fitToHeight="1" fitToWidth="1" orientation="portrait" paperHeight="297mm" paperSize="9" paperWidth="210mm" scale="73"/>
  <drawing r:id="rId2"/>
</worksheet>
</file>

<file path=xl/worksheets/sheet16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I177"/>
  <sheetViews>
    <sheetView showZeros="true" workbookViewId="0">
      <pane activePane="bottomLeft" state="frozen" topLeftCell="A5" xSplit="0" ySplit="4"/>
    </sheetView>
  </sheetViews>
  <sheetFormatPr baseColWidth="8" customHeight="false" defaultColWidth="9.14062530925693" defaultRowHeight="15.75" zeroHeight="false"/>
  <cols>
    <col customWidth="true" max="1" min="1" outlineLevel="0" width="20.1406251400907"/>
    <col customWidth="true" max="3" min="3" outlineLevel="0" style="342" width="29.5703135004594"/>
    <col customWidth="true" max="4" min="4" outlineLevel="0" style="415" width="11.570313162127"/>
    <col customWidth="true" max="5" min="5" outlineLevel="0" style="416" width="15.2851564964804"/>
    <col customWidth="true" max="6" min="6" outlineLevel="0" style="417" width="6.85546898194269"/>
    <col customWidth="true" hidden="true" max="7" min="7" outlineLevel="0" style="418" width="6.85546898194269"/>
    <col customWidth="true" hidden="true" max="8" min="8" outlineLevel="0" style="419" width="9.14062530925693"/>
    <col bestFit="true" customWidth="true" max="9" min="9" outlineLevel="0" style="419" width="9.14062530925693"/>
  </cols>
  <sheetData>
    <row customHeight="true" ht="33" outlineLevel="0" r="1">
      <c r="A1" s="21" t="n"/>
      <c r="B1" s="21" t="s"/>
      <c r="C1" s="21" t="s"/>
      <c r="D1" s="420" t="s">
        <v>354</v>
      </c>
      <c r="E1" s="421" t="n">
        <f aca="false" ca="false" dt2D="false" dtr="false" t="normal">'Ваша скидка'!C21</f>
        <v>0</v>
      </c>
    </row>
    <row customHeight="true" ht="25.5" outlineLevel="0" r="2">
      <c r="A2" s="21" t="s"/>
      <c r="B2" s="21" t="s"/>
      <c r="C2" s="21" t="s"/>
      <c r="D2" s="422" t="s">
        <v>21</v>
      </c>
      <c r="E2" s="423" t="n">
        <f aca="false" ca="false" dt2D="false" dtr="false" t="normal">'Ваша скидка'!H2</f>
        <v>100</v>
      </c>
    </row>
    <row customFormat="true" customHeight="true" ht="26.25" outlineLevel="0" r="3" s="3">
      <c r="A3" s="424" t="s">
        <v>19</v>
      </c>
      <c r="B3" s="425" t="s"/>
      <c r="C3" s="425" t="s"/>
      <c r="D3" s="425" t="s"/>
      <c r="E3" s="425" t="s"/>
      <c r="F3" s="425" t="s"/>
      <c r="G3" s="425" t="s"/>
      <c r="H3" s="425" t="s"/>
      <c r="I3" s="426" t="s"/>
    </row>
    <row outlineLevel="0" r="4">
      <c r="A4" s="34" t="n"/>
      <c r="B4" s="34" t="n"/>
      <c r="C4" s="412" t="n"/>
      <c r="D4" s="427" t="n"/>
      <c r="E4" s="428" t="s">
        <v>22</v>
      </c>
      <c r="F4" s="429" t="s"/>
      <c r="G4" s="430" t="s">
        <v>24</v>
      </c>
      <c r="H4" s="431" t="s">
        <v>25</v>
      </c>
      <c r="I4" s="431" t="s">
        <v>26</v>
      </c>
    </row>
    <row ht="18.75" outlineLevel="0" r="5">
      <c r="A5" s="432" t="s">
        <v>428</v>
      </c>
      <c r="B5" s="433" t="s"/>
      <c r="C5" s="433" t="s"/>
      <c r="D5" s="433" t="s"/>
      <c r="E5" s="433" t="s"/>
      <c r="F5" s="433" t="s"/>
      <c r="G5" s="433" t="s"/>
      <c r="H5" s="433" t="s"/>
      <c r="I5" s="434" t="s"/>
    </row>
    <row ht="15" outlineLevel="0" r="6">
      <c r="A6" s="34" t="n"/>
      <c r="B6" s="25" t="s">
        <v>429</v>
      </c>
      <c r="C6" s="36" t="s">
        <v>430</v>
      </c>
      <c r="D6" s="435" t="n">
        <v>5.5</v>
      </c>
      <c r="E6" s="436" t="s">
        <v>431</v>
      </c>
      <c r="F6" s="437" t="s">
        <v>109</v>
      </c>
      <c r="G6" s="153" t="n">
        <v>57.51</v>
      </c>
      <c r="H6" s="431" t="n">
        <f aca="false" ca="false" dt2D="false" dtr="false" t="normal">G6*курс_16</f>
        <v>5751</v>
      </c>
      <c r="I6" s="431" t="n">
        <f aca="false" ca="false" dt2D="false" dtr="false" t="normal">H6-H6*скидка_16</f>
        <v>5751</v>
      </c>
    </row>
    <row ht="15" outlineLevel="0" r="7">
      <c r="A7" s="34" t="n"/>
      <c r="B7" s="43" t="s"/>
      <c r="C7" s="42" t="s"/>
      <c r="D7" s="438" t="s"/>
      <c r="E7" s="151" t="s">
        <v>271</v>
      </c>
      <c r="F7" s="439" t="s">
        <v>272</v>
      </c>
      <c r="G7" s="153" t="n">
        <v>53.78</v>
      </c>
      <c r="H7" s="431" t="n">
        <f aca="false" ca="false" dt2D="false" dtr="false" t="normal">G7*курс_16</f>
        <v>5378</v>
      </c>
      <c r="I7" s="431" t="n">
        <f aca="false" ca="false" dt2D="false" dtr="false" t="normal">H7-H7*скидка_16</f>
        <v>5378</v>
      </c>
    </row>
    <row ht="15" outlineLevel="0" r="8">
      <c r="A8" s="34" t="n"/>
      <c r="B8" s="43" t="s"/>
      <c r="C8" s="42" t="s"/>
      <c r="D8" s="438" t="s"/>
      <c r="E8" s="151" t="s">
        <v>112</v>
      </c>
      <c r="F8" s="439" t="s">
        <v>113</v>
      </c>
      <c r="G8" s="153" t="n">
        <v>60.55</v>
      </c>
      <c r="H8" s="431" t="n">
        <f aca="false" ca="false" dt2D="false" dtr="false" t="normal">G8*курс_16</f>
        <v>6055</v>
      </c>
      <c r="I8" s="431" t="n">
        <f aca="false" ca="false" dt2D="false" dtr="false" t="normal">H8-H8*скидка_16</f>
        <v>6055</v>
      </c>
    </row>
    <row ht="15" outlineLevel="0" r="9">
      <c r="A9" s="34" t="n"/>
      <c r="B9" s="43" t="s"/>
      <c r="C9" s="42" t="s"/>
      <c r="D9" s="438" t="s"/>
      <c r="E9" s="151" t="n"/>
      <c r="F9" s="439" t="n"/>
      <c r="G9" s="153" t="n"/>
      <c r="H9" s="431" t="n"/>
      <c r="I9" s="431" t="n"/>
    </row>
    <row ht="15" outlineLevel="0" r="10">
      <c r="A10" s="34" t="n"/>
      <c r="B10" s="43" t="s"/>
      <c r="C10" s="42" t="s"/>
      <c r="D10" s="438" t="s"/>
      <c r="E10" s="151" t="n"/>
      <c r="F10" s="439" t="n"/>
      <c r="G10" s="153" t="n"/>
      <c r="H10" s="431" t="n"/>
      <c r="I10" s="431" t="n"/>
    </row>
    <row ht="15" outlineLevel="0" r="11">
      <c r="A11" s="34" t="n"/>
      <c r="B11" s="43" t="s"/>
      <c r="C11" s="42" t="s"/>
      <c r="D11" s="438" t="s"/>
      <c r="E11" s="151" t="n"/>
      <c r="F11" s="439" t="n"/>
      <c r="G11" s="153" t="n"/>
      <c r="H11" s="431" t="n"/>
      <c r="I11" s="431" t="n"/>
    </row>
    <row ht="15" outlineLevel="0" r="12">
      <c r="A12" s="34" t="n"/>
      <c r="B12" s="46" t="s"/>
      <c r="C12" s="45" t="s"/>
      <c r="D12" s="440" t="s"/>
      <c r="E12" s="151" t="n"/>
      <c r="F12" s="439" t="n"/>
      <c r="G12" s="153" t="n"/>
      <c r="H12" s="431" t="n"/>
      <c r="I12" s="431" t="n"/>
    </row>
    <row customHeight="true" ht="15.75" outlineLevel="0" r="13">
      <c r="A13" s="47" t="n"/>
      <c r="B13" s="48" t="s"/>
      <c r="C13" s="48" t="s"/>
      <c r="D13" s="48" t="s"/>
      <c r="E13" s="48" t="s"/>
      <c r="F13" s="48" t="s"/>
      <c r="G13" s="48" t="s"/>
      <c r="H13" s="48" t="s"/>
      <c r="I13" s="49" t="s"/>
    </row>
    <row ht="15" outlineLevel="0" r="14">
      <c r="A14" s="34" t="n"/>
      <c r="B14" s="25" t="s">
        <v>432</v>
      </c>
      <c r="C14" s="36" t="s">
        <v>433</v>
      </c>
      <c r="D14" s="435" t="n">
        <v>2.7</v>
      </c>
      <c r="E14" s="436" t="s">
        <v>431</v>
      </c>
      <c r="F14" s="437" t="s">
        <v>109</v>
      </c>
      <c r="G14" s="153" t="n">
        <v>90.93</v>
      </c>
      <c r="H14" s="431" t="n">
        <f aca="false" ca="false" dt2D="false" dtr="false" t="normal">G14*курс_16</f>
        <v>9093</v>
      </c>
      <c r="I14" s="431" t="n">
        <f aca="false" ca="false" dt2D="false" dtr="false" t="normal">H14-H14*скидка_16</f>
        <v>9093</v>
      </c>
    </row>
    <row ht="15" outlineLevel="0" r="15">
      <c r="A15" s="34" t="n"/>
      <c r="B15" s="43" t="s"/>
      <c r="C15" s="42" t="s"/>
      <c r="D15" s="438" t="s"/>
      <c r="E15" s="151" t="s">
        <v>271</v>
      </c>
      <c r="F15" s="439" t="s">
        <v>272</v>
      </c>
      <c r="G15" s="153" t="n">
        <v>78.89</v>
      </c>
      <c r="H15" s="431" t="n">
        <f aca="false" ca="false" dt2D="false" dtr="false" t="normal">G15*курс_16</f>
        <v>7889</v>
      </c>
      <c r="I15" s="431" t="n">
        <f aca="false" ca="false" dt2D="false" dtr="false" t="normal">H15-H15*скидка_16</f>
        <v>7889</v>
      </c>
    </row>
    <row ht="15" outlineLevel="0" r="16">
      <c r="A16" s="34" t="n"/>
      <c r="B16" s="43" t="s"/>
      <c r="C16" s="42" t="s"/>
      <c r="D16" s="438" t="s"/>
      <c r="E16" s="151" t="s">
        <v>156</v>
      </c>
      <c r="F16" s="439" t="s">
        <v>113</v>
      </c>
      <c r="G16" s="153" t="n">
        <v>83.57</v>
      </c>
      <c r="H16" s="431" t="n">
        <f aca="false" ca="false" dt2D="false" dtr="false" t="normal">G16*курс_16</f>
        <v>8357</v>
      </c>
      <c r="I16" s="431" t="n">
        <f aca="false" ca="false" dt2D="false" dtr="false" t="normal">H16-H16*скидка_16</f>
        <v>8357</v>
      </c>
    </row>
    <row ht="15" outlineLevel="0" r="17">
      <c r="A17" s="34" t="n"/>
      <c r="B17" s="43" t="s"/>
      <c r="C17" s="42" t="s"/>
      <c r="D17" s="438" t="s"/>
      <c r="E17" s="151" t="n"/>
      <c r="F17" s="439" t="n"/>
      <c r="G17" s="153" t="n"/>
      <c r="H17" s="431" t="n"/>
      <c r="I17" s="431" t="n"/>
    </row>
    <row ht="15" outlineLevel="0" r="18">
      <c r="A18" s="34" t="n"/>
      <c r="B18" s="43" t="s"/>
      <c r="C18" s="42" t="s"/>
      <c r="D18" s="438" t="s"/>
      <c r="E18" s="151" t="n"/>
      <c r="F18" s="439" t="n"/>
      <c r="G18" s="153" t="n"/>
      <c r="H18" s="431" t="n"/>
      <c r="I18" s="431" t="n"/>
    </row>
    <row ht="15" outlineLevel="0" r="19">
      <c r="A19" s="34" t="n"/>
      <c r="B19" s="43" t="s"/>
      <c r="C19" s="42" t="s"/>
      <c r="D19" s="438" t="s"/>
      <c r="E19" s="151" t="n"/>
      <c r="F19" s="439" t="n"/>
      <c r="G19" s="153" t="n"/>
      <c r="H19" s="431" t="n"/>
      <c r="I19" s="431" t="n"/>
    </row>
    <row ht="15" outlineLevel="0" r="20">
      <c r="A20" s="34" t="n"/>
      <c r="B20" s="46" t="s"/>
      <c r="C20" s="45" t="s"/>
      <c r="D20" s="440" t="s"/>
      <c r="E20" s="151" t="n"/>
      <c r="F20" s="439" t="n"/>
      <c r="G20" s="153" t="n"/>
      <c r="H20" s="431" t="n"/>
      <c r="I20" s="431" t="n"/>
    </row>
    <row customHeight="true" ht="15.75" outlineLevel="0" r="21">
      <c r="A21" s="47" t="n"/>
      <c r="B21" s="48" t="s"/>
      <c r="C21" s="48" t="s"/>
      <c r="D21" s="48" t="s"/>
      <c r="E21" s="48" t="s"/>
      <c r="F21" s="48" t="s"/>
      <c r="G21" s="48" t="s"/>
      <c r="H21" s="48" t="s"/>
      <c r="I21" s="49" t="s"/>
    </row>
    <row customHeight="true" ht="15" outlineLevel="0" r="22">
      <c r="A22" s="34" t="n"/>
      <c r="B22" s="25" t="s">
        <v>434</v>
      </c>
      <c r="C22" s="36" t="s">
        <v>435</v>
      </c>
      <c r="D22" s="435" t="n">
        <v>5.5</v>
      </c>
      <c r="E22" s="436" t="s">
        <v>431</v>
      </c>
      <c r="F22" s="437" t="s">
        <v>109</v>
      </c>
      <c r="G22" s="153" t="n">
        <v>42.4</v>
      </c>
      <c r="H22" s="431" t="n">
        <f aca="false" ca="false" dt2D="false" dtr="false" t="normal">G22*курс_16</f>
        <v>4240</v>
      </c>
      <c r="I22" s="431" t="n">
        <f aca="false" ca="false" dt2D="false" dtr="false" t="normal">H22-H22*скидка_16</f>
        <v>4240</v>
      </c>
    </row>
    <row ht="15" outlineLevel="0" r="23">
      <c r="A23" s="34" t="n"/>
      <c r="B23" s="43" t="s"/>
      <c r="C23" s="42" t="s"/>
      <c r="D23" s="438" t="s"/>
      <c r="E23" s="151" t="s">
        <v>271</v>
      </c>
      <c r="F23" s="439" t="s">
        <v>272</v>
      </c>
      <c r="G23" s="153" t="n">
        <v>39.86</v>
      </c>
      <c r="H23" s="431" t="n">
        <f aca="false" ca="false" dt2D="false" dtr="false" t="normal">G23*курс_16</f>
        <v>3986</v>
      </c>
      <c r="I23" s="431" t="n">
        <f aca="false" ca="false" dt2D="false" dtr="false" t="normal">H23-H23*скидка_16</f>
        <v>3986</v>
      </c>
    </row>
    <row ht="15" outlineLevel="0" r="24">
      <c r="A24" s="34" t="n"/>
      <c r="B24" s="43" t="s"/>
      <c r="C24" s="42" t="s"/>
      <c r="D24" s="438" t="s"/>
      <c r="E24" s="151" t="s">
        <v>112</v>
      </c>
      <c r="F24" s="439" t="s">
        <v>113</v>
      </c>
      <c r="G24" s="153" t="n">
        <v>44.03</v>
      </c>
      <c r="H24" s="431" t="n">
        <f aca="false" ca="false" dt2D="false" dtr="false" t="normal">G24*курс_16</f>
        <v>4403</v>
      </c>
      <c r="I24" s="431" t="n">
        <f aca="false" ca="false" dt2D="false" dtr="false" t="normal">H24-H24*скидка_16</f>
        <v>4403</v>
      </c>
    </row>
    <row ht="15" outlineLevel="0" r="25">
      <c r="A25" s="34" t="n"/>
      <c r="B25" s="43" t="s"/>
      <c r="C25" s="42" t="s"/>
      <c r="D25" s="438" t="s"/>
      <c r="E25" s="151" t="n"/>
      <c r="F25" s="439" t="n"/>
      <c r="G25" s="153" t="n"/>
      <c r="H25" s="431" t="n"/>
      <c r="I25" s="431" t="n"/>
    </row>
    <row ht="15" outlineLevel="0" r="26">
      <c r="A26" s="34" t="n"/>
      <c r="B26" s="43" t="s"/>
      <c r="C26" s="42" t="s"/>
      <c r="D26" s="438" t="s"/>
      <c r="E26" s="151" t="n"/>
      <c r="F26" s="439" t="n"/>
      <c r="G26" s="153" t="n"/>
      <c r="H26" s="431" t="n"/>
      <c r="I26" s="431" t="n"/>
    </row>
    <row ht="15" outlineLevel="0" r="27">
      <c r="A27" s="34" t="n"/>
      <c r="B27" s="43" t="s"/>
      <c r="C27" s="42" t="s"/>
      <c r="D27" s="438" t="s"/>
      <c r="E27" s="151" t="n"/>
      <c r="F27" s="439" t="n"/>
      <c r="G27" s="153" t="n"/>
      <c r="H27" s="431" t="n"/>
      <c r="I27" s="431" t="n"/>
    </row>
    <row ht="15" outlineLevel="0" r="28">
      <c r="A28" s="34" t="n"/>
      <c r="B28" s="46" t="s"/>
      <c r="C28" s="45" t="s"/>
      <c r="D28" s="440" t="s"/>
      <c r="E28" s="151" t="n"/>
      <c r="F28" s="439" t="n"/>
      <c r="G28" s="153" t="n"/>
      <c r="H28" s="431" t="n"/>
      <c r="I28" s="431" t="n"/>
    </row>
    <row customHeight="true" ht="15.75" outlineLevel="0" r="29">
      <c r="A29" s="47" t="n"/>
      <c r="B29" s="48" t="s"/>
      <c r="C29" s="48" t="s"/>
      <c r="D29" s="48" t="s"/>
      <c r="E29" s="48" t="s"/>
      <c r="F29" s="48" t="s"/>
      <c r="G29" s="48" t="s"/>
      <c r="H29" s="48" t="s"/>
      <c r="I29" s="49" t="s"/>
    </row>
    <row customHeight="true" ht="15" outlineLevel="0" r="30">
      <c r="A30" s="34" t="n"/>
      <c r="B30" s="25" t="s">
        <v>436</v>
      </c>
      <c r="C30" s="36" t="s">
        <v>437</v>
      </c>
      <c r="D30" s="435" t="n">
        <v>2.7</v>
      </c>
      <c r="E30" s="436" t="s">
        <v>431</v>
      </c>
      <c r="F30" s="437" t="s">
        <v>109</v>
      </c>
      <c r="G30" s="153" t="n">
        <v>73.54</v>
      </c>
      <c r="H30" s="431" t="n">
        <f aca="false" ca="false" dt2D="false" dtr="false" t="normal">G30*курс_16</f>
        <v>7354.000000000001</v>
      </c>
      <c r="I30" s="431" t="n">
        <f aca="false" ca="false" dt2D="false" dtr="false" t="normal">H30-H30*скидка_16</f>
        <v>7354.000000000001</v>
      </c>
    </row>
    <row ht="15" outlineLevel="0" r="31">
      <c r="A31" s="34" t="n"/>
      <c r="B31" s="43" t="s"/>
      <c r="C31" s="42" t="s"/>
      <c r="D31" s="438" t="s"/>
      <c r="E31" s="151" t="s">
        <v>271</v>
      </c>
      <c r="F31" s="439" t="s">
        <v>272</v>
      </c>
      <c r="G31" s="153" t="n">
        <v>66.19</v>
      </c>
      <c r="H31" s="431" t="n">
        <f aca="false" ca="false" dt2D="false" dtr="false" t="normal">G31*курс_16</f>
        <v>6619</v>
      </c>
      <c r="I31" s="431" t="n">
        <f aca="false" ca="false" dt2D="false" dtr="false" t="normal">H31-H31*скидка_16</f>
        <v>6619</v>
      </c>
    </row>
    <row ht="15" outlineLevel="0" r="32">
      <c r="A32" s="34" t="n"/>
      <c r="B32" s="43" t="s"/>
      <c r="C32" s="42" t="s"/>
      <c r="D32" s="438" t="s"/>
      <c r="E32" s="151" t="s">
        <v>112</v>
      </c>
      <c r="F32" s="439" t="s">
        <v>113</v>
      </c>
      <c r="G32" s="153" t="n">
        <v>66.86</v>
      </c>
      <c r="H32" s="431" t="n">
        <f aca="false" ca="false" dt2D="false" dtr="false" t="normal">G32*курс_16</f>
        <v>6686</v>
      </c>
      <c r="I32" s="431" t="n">
        <f aca="false" ca="false" dt2D="false" dtr="false" t="normal">H32-H32*скидка_16</f>
        <v>6686</v>
      </c>
    </row>
    <row ht="15" outlineLevel="0" r="33">
      <c r="A33" s="34" t="n"/>
      <c r="B33" s="43" t="s"/>
      <c r="C33" s="42" t="s"/>
      <c r="D33" s="438" t="s"/>
      <c r="E33" s="151" t="n"/>
      <c r="F33" s="439" t="n"/>
      <c r="G33" s="153" t="n"/>
      <c r="H33" s="431" t="n"/>
      <c r="I33" s="431" t="n"/>
    </row>
    <row ht="15" outlineLevel="0" r="34">
      <c r="A34" s="34" t="n"/>
      <c r="B34" s="43" t="s"/>
      <c r="C34" s="42" t="s"/>
      <c r="D34" s="438" t="s"/>
      <c r="E34" s="151" t="n"/>
      <c r="F34" s="439" t="n"/>
      <c r="G34" s="153" t="n"/>
      <c r="H34" s="431" t="n"/>
      <c r="I34" s="431" t="n"/>
    </row>
    <row ht="15" outlineLevel="0" r="35">
      <c r="A35" s="34" t="n"/>
      <c r="B35" s="43" t="s"/>
      <c r="C35" s="42" t="s"/>
      <c r="D35" s="438" t="s"/>
      <c r="E35" s="151" t="n"/>
      <c r="F35" s="439" t="n"/>
      <c r="G35" s="153" t="n"/>
      <c r="H35" s="431" t="n"/>
      <c r="I35" s="431" t="n"/>
    </row>
    <row ht="15" outlineLevel="0" r="36">
      <c r="A36" s="34" t="n"/>
      <c r="B36" s="46" t="s"/>
      <c r="C36" s="45" t="s"/>
      <c r="D36" s="440" t="s"/>
      <c r="E36" s="151" t="n"/>
      <c r="F36" s="439" t="n"/>
      <c r="G36" s="153" t="n"/>
      <c r="H36" s="431" t="n"/>
      <c r="I36" s="431" t="n"/>
    </row>
    <row customHeight="true" ht="108" outlineLevel="0" r="37">
      <c r="A37" s="50" t="n"/>
      <c r="B37" s="182" t="s"/>
      <c r="C37" s="441" t="s">
        <v>438</v>
      </c>
      <c r="D37" s="435" t="s">
        <v>229</v>
      </c>
      <c r="E37" s="442" t="n"/>
      <c r="F37" s="443" t="s"/>
      <c r="G37" s="153" t="n">
        <v>1.6614675</v>
      </c>
      <c r="H37" s="64" t="n">
        <f aca="false" ca="false" dt2D="false" dtr="false" t="normal">G37*курс_16</f>
        <v>166.14675</v>
      </c>
      <c r="I37" s="64" t="n">
        <f aca="false" ca="false" dt2D="false" dtr="false" t="normal">H37-H37*скидка_16</f>
        <v>166.14675</v>
      </c>
    </row>
    <row customHeight="true" ht="108.75" outlineLevel="0" r="38">
      <c r="A38" s="50" t="n"/>
      <c r="B38" s="182" t="s"/>
      <c r="C38" s="36" t="s">
        <v>439</v>
      </c>
      <c r="D38" s="444" t="s">
        <v>440</v>
      </c>
      <c r="E38" s="442" t="n"/>
      <c r="F38" s="443" t="s"/>
      <c r="G38" s="153" t="n">
        <v>9.702</v>
      </c>
      <c r="H38" s="64" t="n">
        <f aca="false" ca="false" dt2D="false" dtr="false" t="normal">G38*курс_16</f>
        <v>970.2</v>
      </c>
      <c r="I38" s="64" t="n">
        <f aca="false" ca="false" dt2D="false" dtr="false" t="normal">H38-H38*скидка_16</f>
        <v>970.2</v>
      </c>
    </row>
    <row customHeight="true" ht="15.75" outlineLevel="0" r="39">
      <c r="A39" s="47" t="n"/>
      <c r="B39" s="48" t="s"/>
      <c r="C39" s="48" t="s"/>
      <c r="D39" s="48" t="s"/>
      <c r="E39" s="48" t="s"/>
      <c r="F39" s="48" t="s"/>
      <c r="G39" s="48" t="s"/>
      <c r="H39" s="48" t="s"/>
      <c r="I39" s="49" t="s"/>
    </row>
    <row ht="18.75" outlineLevel="0" r="40">
      <c r="A40" s="432" t="s">
        <v>441</v>
      </c>
      <c r="B40" s="433" t="s"/>
      <c r="C40" s="433" t="s"/>
      <c r="D40" s="433" t="s"/>
      <c r="E40" s="433" t="s"/>
      <c r="F40" s="433" t="s"/>
      <c r="G40" s="433" t="s"/>
      <c r="H40" s="433" t="s"/>
      <c r="I40" s="434" t="s"/>
    </row>
    <row customHeight="true" ht="15" outlineLevel="0" r="41">
      <c r="A41" s="50" t="n"/>
      <c r="B41" s="25" t="s">
        <v>442</v>
      </c>
      <c r="C41" s="36" t="s">
        <v>443</v>
      </c>
      <c r="D41" s="435" t="n">
        <v>6</v>
      </c>
      <c r="E41" s="436" t="s">
        <v>44</v>
      </c>
      <c r="F41" s="437" t="s">
        <v>240</v>
      </c>
      <c r="G41" s="153" t="n">
        <v>19.0576386</v>
      </c>
      <c r="H41" s="431" t="n">
        <f aca="false" ca="false" dt2D="false" dtr="false" t="normal">G41*курс_16</f>
        <v>1905.76386</v>
      </c>
      <c r="I41" s="431" t="n">
        <f aca="false" ca="false" dt2D="false" dtr="false" t="normal">H41-H41*скидка_16</f>
        <v>1905.76386</v>
      </c>
    </row>
    <row customHeight="true" ht="15" outlineLevel="0" r="42">
      <c r="A42" s="51" t="s"/>
      <c r="B42" s="43" t="s"/>
      <c r="C42" s="42" t="s"/>
      <c r="D42" s="438" t="s"/>
      <c r="E42" s="436" t="s">
        <v>359</v>
      </c>
      <c r="F42" s="437" t="s">
        <v>360</v>
      </c>
      <c r="G42" s="153" t="n">
        <v>23.2576344</v>
      </c>
      <c r="H42" s="431" t="n">
        <f aca="false" ca="false" dt2D="false" dtr="false" t="normal">G42*курс_16</f>
        <v>2325.7634400000006</v>
      </c>
      <c r="I42" s="431" t="n">
        <f aca="false" ca="false" dt2D="false" dtr="false" t="normal">H42-H42*скидка_16</f>
        <v>2325.7634400000006</v>
      </c>
    </row>
    <row customHeight="true" ht="15" outlineLevel="0" r="43">
      <c r="A43" s="51" t="s"/>
      <c r="B43" s="43" t="s"/>
      <c r="C43" s="42" t="s"/>
      <c r="D43" s="438" t="s"/>
      <c r="E43" s="151" t="s">
        <v>108</v>
      </c>
      <c r="F43" s="439" t="s">
        <v>444</v>
      </c>
      <c r="G43" s="153" t="n">
        <v>25.5531276</v>
      </c>
      <c r="H43" s="431" t="n">
        <f aca="false" ca="false" dt2D="false" dtr="false" t="normal">G43*курс_16</f>
        <v>2555.31276</v>
      </c>
      <c r="I43" s="431" t="n">
        <f aca="false" ca="false" dt2D="false" dtr="false" t="normal">H43-H43*скидка_16</f>
        <v>2555.31276</v>
      </c>
    </row>
    <row customHeight="true" ht="15" outlineLevel="0" r="44">
      <c r="A44" s="51" t="s"/>
      <c r="B44" s="43" t="s"/>
      <c r="C44" s="42" t="s"/>
      <c r="D44" s="438" t="s"/>
      <c r="E44" s="151" t="s">
        <v>112</v>
      </c>
      <c r="F44" s="439" t="s">
        <v>113</v>
      </c>
      <c r="G44" s="153" t="n">
        <v>27.054027</v>
      </c>
      <c r="H44" s="431" t="n">
        <f aca="false" ca="false" dt2D="false" dtr="false" t="normal">G44*курс_16</f>
        <v>2705.4027000000006</v>
      </c>
      <c r="I44" s="431" t="n">
        <f aca="false" ca="false" dt2D="false" dtr="false" t="normal">H44-H44*скидка_16</f>
        <v>2705.4027000000006</v>
      </c>
    </row>
    <row customHeight="true" ht="15" outlineLevel="0" r="45">
      <c r="A45" s="55" t="s"/>
      <c r="B45" s="43" t="s"/>
      <c r="C45" s="42" t="s"/>
      <c r="D45" s="438" t="s"/>
      <c r="E45" s="151" t="s">
        <v>114</v>
      </c>
      <c r="F45" s="439" t="s">
        <v>445</v>
      </c>
      <c r="G45" s="153" t="n">
        <v>26</v>
      </c>
      <c r="H45" s="431" t="n">
        <f aca="false" ca="false" dt2D="false" dtr="false" t="normal">G45*курс_16</f>
        <v>2600</v>
      </c>
      <c r="I45" s="431" t="n">
        <f aca="false" ca="false" dt2D="false" dtr="false" t="normal">H45-H45*скидка_16</f>
        <v>2600</v>
      </c>
    </row>
    <row customHeight="true" ht="15.75" outlineLevel="0" r="46">
      <c r="A46" s="50" t="n"/>
      <c r="B46" s="43" t="s"/>
      <c r="C46" s="42" t="s"/>
      <c r="D46" s="440" t="s"/>
      <c r="E46" s="151" t="s">
        <v>144</v>
      </c>
      <c r="F46" s="439" t="s">
        <v>131</v>
      </c>
      <c r="G46" s="153" t="n">
        <v>22.891869</v>
      </c>
      <c r="H46" s="431" t="n">
        <f aca="false" ca="false" dt2D="false" dtr="false" t="normal">G46*курс_16</f>
        <v>2289.1868999999997</v>
      </c>
      <c r="I46" s="431" t="n">
        <f aca="false" ca="false" dt2D="false" dtr="false" t="normal">H46-H46*скидка_16</f>
        <v>2289.1868999999997</v>
      </c>
    </row>
    <row customHeight="true" ht="15.75" outlineLevel="0" r="47">
      <c r="A47" s="50" t="n"/>
      <c r="B47" s="46" t="s"/>
      <c r="C47" s="45" t="s"/>
      <c r="D47" s="435" t="n">
        <v>5</v>
      </c>
      <c r="E47" s="151" t="s">
        <v>108</v>
      </c>
      <c r="F47" s="439" t="s">
        <v>444</v>
      </c>
      <c r="G47" s="153" t="n">
        <v>21.2888</v>
      </c>
      <c r="H47" s="431" t="n">
        <f aca="false" ca="false" dt2D="false" dtr="false" t="normal">G47*курс_16</f>
        <v>2128.8799999999997</v>
      </c>
      <c r="I47" s="431" t="n">
        <f aca="false" ca="false" dt2D="false" dtr="false" t="normal">H47-H47*скидка_16</f>
        <v>2128.8799999999997</v>
      </c>
    </row>
    <row customHeight="true" ht="15.75" outlineLevel="0" r="48">
      <c r="A48" s="103" t="n"/>
      <c r="B48" s="104" t="s"/>
      <c r="C48" s="104" t="s"/>
      <c r="D48" s="104" t="s"/>
      <c r="E48" s="104" t="s"/>
      <c r="F48" s="104" t="s"/>
      <c r="G48" s="104" t="s"/>
      <c r="H48" s="104" t="s"/>
      <c r="I48" s="105" t="s"/>
    </row>
    <row customHeight="true" ht="15.75" outlineLevel="0" r="49">
      <c r="A49" s="445" t="n"/>
      <c r="B49" s="446" t="s">
        <v>446</v>
      </c>
      <c r="C49" s="447" t="s">
        <v>447</v>
      </c>
      <c r="D49" s="448" t="n">
        <v>6</v>
      </c>
      <c r="E49" s="58" t="s">
        <v>44</v>
      </c>
      <c r="F49" s="59" t="s">
        <v>31</v>
      </c>
      <c r="G49" s="449" t="n">
        <v>25.88586</v>
      </c>
      <c r="H49" s="450" t="n">
        <f aca="false" ca="false" dt2D="false" dtr="false" t="normal">G49*курс_16</f>
        <v>2588.5860000000002</v>
      </c>
      <c r="I49" s="450" t="n">
        <f aca="false" ca="false" dt2D="false" dtr="false" t="normal">H49-H49*скидка_16</f>
        <v>2588.5860000000002</v>
      </c>
    </row>
    <row customHeight="true" ht="15.75" outlineLevel="0" r="50">
      <c r="A50" s="445" t="n"/>
      <c r="B50" s="451" t="s"/>
      <c r="C50" s="452" t="s"/>
      <c r="D50" s="453" t="s"/>
      <c r="E50" s="58" t="s">
        <v>114</v>
      </c>
      <c r="F50" s="59" t="s">
        <v>445</v>
      </c>
      <c r="G50" s="449" t="n">
        <v>26.0832</v>
      </c>
      <c r="H50" s="450" t="n">
        <f aca="false" ca="false" dt2D="false" dtr="false" t="normal">G50*курс_16</f>
        <v>2608.3199999999997</v>
      </c>
      <c r="I50" s="450" t="n">
        <f aca="false" ca="false" dt2D="false" dtr="false" t="normal">H50-H50*скидка_16</f>
        <v>2608.3199999999997</v>
      </c>
    </row>
    <row customHeight="true" ht="15.75" outlineLevel="0" r="51">
      <c r="A51" s="445" t="n"/>
      <c r="B51" s="451" t="s"/>
      <c r="C51" s="452" t="s"/>
      <c r="D51" s="453" t="s"/>
      <c r="E51" s="58" t="n"/>
      <c r="F51" s="59" t="n"/>
      <c r="G51" s="449" t="n"/>
      <c r="H51" s="450" t="n"/>
      <c r="I51" s="450" t="n"/>
    </row>
    <row customHeight="true" ht="15.75" outlineLevel="0" r="52">
      <c r="A52" s="445" t="n"/>
      <c r="B52" s="451" t="s"/>
      <c r="C52" s="452" t="s"/>
      <c r="D52" s="453" t="s"/>
      <c r="E52" s="58" t="n"/>
      <c r="F52" s="59" t="n"/>
      <c r="G52" s="449" t="n"/>
      <c r="H52" s="450" t="n"/>
      <c r="I52" s="450" t="n"/>
    </row>
    <row customHeight="true" ht="15.75" outlineLevel="0" r="53">
      <c r="A53" s="445" t="n"/>
      <c r="B53" s="451" t="s"/>
      <c r="C53" s="452" t="s"/>
      <c r="D53" s="453" t="s"/>
      <c r="E53" s="58" t="n"/>
      <c r="F53" s="59" t="n"/>
      <c r="G53" s="449" t="n"/>
      <c r="H53" s="450" t="n"/>
      <c r="I53" s="450" t="n"/>
    </row>
    <row customHeight="true" ht="15.75" outlineLevel="0" r="54">
      <c r="A54" s="445" t="n"/>
      <c r="B54" s="454" t="s"/>
      <c r="C54" s="455" t="s"/>
      <c r="D54" s="456" t="s"/>
      <c r="E54" s="58" t="n"/>
      <c r="F54" s="59" t="n"/>
      <c r="G54" s="449" t="n"/>
      <c r="H54" s="450" t="n"/>
      <c r="I54" s="450" t="n"/>
    </row>
    <row customHeight="true" ht="15.75" outlineLevel="0" r="55">
      <c r="A55" s="457" t="n"/>
      <c r="B55" s="458" t="s"/>
      <c r="C55" s="458" t="s"/>
      <c r="D55" s="458" t="s"/>
      <c r="E55" s="458" t="s"/>
      <c r="F55" s="458" t="s"/>
      <c r="G55" s="458" t="s"/>
      <c r="H55" s="458" t="s"/>
      <c r="I55" s="459" t="s"/>
    </row>
    <row customHeight="true" ht="15.75" outlineLevel="0" r="56">
      <c r="B56" s="446" t="s">
        <v>448</v>
      </c>
      <c r="C56" s="460" t="s">
        <v>449</v>
      </c>
      <c r="D56" s="448" t="n">
        <v>5</v>
      </c>
      <c r="E56" s="58" t="s">
        <v>44</v>
      </c>
      <c r="F56" s="461" t="s">
        <v>31</v>
      </c>
      <c r="G56" s="449" t="n">
        <v>29.2738446</v>
      </c>
      <c r="H56" s="450" t="n">
        <f aca="false" ca="false" dt2D="false" dtr="false" t="normal">G56*курс_16</f>
        <v>2927.38446</v>
      </c>
      <c r="I56" s="450" t="n">
        <f aca="false" ca="false" dt2D="false" dtr="false" t="normal">H56-H56*скидка_16</f>
        <v>2927.38446</v>
      </c>
    </row>
    <row customHeight="true" ht="15.75" outlineLevel="0" r="57">
      <c r="A57" s="462" t="n"/>
      <c r="B57" s="451" t="s"/>
      <c r="C57" s="463" t="s"/>
      <c r="D57" s="453" t="s"/>
      <c r="E57" s="464" t="s"/>
      <c r="F57" s="465" t="s"/>
      <c r="G57" s="466" t="s"/>
      <c r="H57" s="467" t="s"/>
      <c r="I57" s="467" t="s"/>
    </row>
    <row customHeight="true" ht="15.75" outlineLevel="0" r="58">
      <c r="A58" s="462" t="n"/>
      <c r="B58" s="451" t="s"/>
      <c r="C58" s="463" t="s"/>
      <c r="D58" s="453" t="s"/>
      <c r="E58" s="464" t="s"/>
      <c r="F58" s="465" t="s"/>
      <c r="G58" s="466" t="s"/>
      <c r="H58" s="467" t="s"/>
      <c r="I58" s="467" t="s"/>
    </row>
    <row customHeight="true" ht="15.75" outlineLevel="0" r="59">
      <c r="A59" s="462" t="n"/>
      <c r="B59" s="451" t="s"/>
      <c r="C59" s="463" t="s"/>
      <c r="D59" s="453" t="s"/>
      <c r="E59" s="464" t="s"/>
      <c r="F59" s="465" t="s"/>
      <c r="G59" s="466" t="s"/>
      <c r="H59" s="467" t="s"/>
      <c r="I59" s="467" t="s"/>
    </row>
    <row customHeight="true" ht="15.75" outlineLevel="0" r="60">
      <c r="A60" s="462" t="n"/>
      <c r="B60" s="451" t="s"/>
      <c r="C60" s="463" t="s"/>
      <c r="D60" s="453" t="s"/>
      <c r="E60" s="464" t="s"/>
      <c r="F60" s="465" t="s"/>
      <c r="G60" s="466" t="s"/>
      <c r="H60" s="467" t="s"/>
      <c r="I60" s="467" t="s"/>
    </row>
    <row customHeight="true" ht="15.75" outlineLevel="0" r="61">
      <c r="A61" s="462" t="n"/>
      <c r="B61" s="451" t="s"/>
      <c r="C61" s="463" t="s"/>
      <c r="D61" s="453" t="s"/>
      <c r="E61" s="464" t="s"/>
      <c r="F61" s="465" t="s"/>
      <c r="G61" s="466" t="s"/>
      <c r="H61" s="467" t="s"/>
      <c r="I61" s="467" t="s"/>
    </row>
    <row customHeight="true" ht="15.75" outlineLevel="0" r="62">
      <c r="A62" s="462" t="n"/>
      <c r="B62" s="454" t="s"/>
      <c r="C62" s="468" t="s"/>
      <c r="D62" s="456" t="s"/>
      <c r="E62" s="469" t="s"/>
      <c r="F62" s="470" t="s"/>
      <c r="G62" s="471" t="s"/>
      <c r="H62" s="472" t="s"/>
      <c r="I62" s="472" t="s"/>
    </row>
    <row customHeight="true" ht="15.75" outlineLevel="0" r="63">
      <c r="A63" s="47" t="n"/>
      <c r="B63" s="48" t="s"/>
      <c r="C63" s="48" t="s"/>
      <c r="D63" s="48" t="s"/>
      <c r="E63" s="48" t="s"/>
      <c r="F63" s="48" t="s"/>
      <c r="G63" s="48" t="s"/>
      <c r="H63" s="48" t="s"/>
      <c r="I63" s="49" t="s"/>
    </row>
    <row customHeight="true" ht="15" outlineLevel="0" r="64">
      <c r="A64" s="50" t="n"/>
      <c r="B64" s="25" t="s">
        <v>450</v>
      </c>
      <c r="C64" s="36" t="s">
        <v>451</v>
      </c>
      <c r="D64" s="435" t="n">
        <v>6</v>
      </c>
      <c r="E64" s="436" t="s">
        <v>44</v>
      </c>
      <c r="F64" s="437" t="s">
        <v>240</v>
      </c>
      <c r="G64" s="153" t="n">
        <v>38.1026646</v>
      </c>
      <c r="H64" s="431" t="n">
        <f aca="false" ca="false" dt2D="false" dtr="false" t="normal">G64*курс_16</f>
        <v>3810.26646</v>
      </c>
      <c r="I64" s="431" t="n">
        <f aca="false" ca="false" dt2D="false" dtr="false" t="normal">H64-H64*скидка_16</f>
        <v>3810.26646</v>
      </c>
    </row>
    <row customHeight="true" ht="15" outlineLevel="0" r="65">
      <c r="A65" s="51" t="s"/>
      <c r="B65" s="43" t="s"/>
      <c r="C65" s="42" t="s"/>
      <c r="D65" s="438" t="s"/>
      <c r="E65" s="436" t="s">
        <v>359</v>
      </c>
      <c r="F65" s="437" t="s">
        <v>360</v>
      </c>
      <c r="G65" s="153" t="n">
        <v>46.5026562</v>
      </c>
      <c r="H65" s="431" t="n">
        <f aca="false" ca="false" dt2D="false" dtr="false" t="normal">G65*курс_16</f>
        <v>4650.26562</v>
      </c>
      <c r="I65" s="431" t="n">
        <f aca="false" ca="false" dt2D="false" dtr="false" t="normal">H65-H65*скидка_16</f>
        <v>4650.26562</v>
      </c>
    </row>
    <row customHeight="true" ht="15" outlineLevel="0" r="66">
      <c r="A66" s="51" t="s"/>
      <c r="B66" s="43" t="s"/>
      <c r="C66" s="42" t="s"/>
      <c r="D66" s="438" t="s"/>
      <c r="E66" s="151" t="s">
        <v>108</v>
      </c>
      <c r="F66" s="439" t="s">
        <v>444</v>
      </c>
      <c r="G66" s="153" t="n">
        <v>44.585541</v>
      </c>
      <c r="H66" s="431" t="n">
        <f aca="false" ca="false" dt2D="false" dtr="false" t="normal">G66*курс_16</f>
        <v>4458.5541</v>
      </c>
      <c r="I66" s="431" t="n">
        <f aca="false" ca="false" dt2D="false" dtr="false" t="normal">H66-H66*скидка_16</f>
        <v>4458.5541</v>
      </c>
    </row>
    <row customHeight="true" ht="15" outlineLevel="0" r="67">
      <c r="A67" s="51" t="s"/>
      <c r="B67" s="43" t="s"/>
      <c r="C67" s="42" t="s"/>
      <c r="D67" s="438" t="s"/>
      <c r="E67" s="151" t="s">
        <v>112</v>
      </c>
      <c r="F67" s="439" t="s">
        <v>113</v>
      </c>
      <c r="G67" s="153" t="n">
        <v>54.108054</v>
      </c>
      <c r="H67" s="431" t="n">
        <f aca="false" ca="false" dt2D="false" dtr="false" t="normal">G67*курс_16</f>
        <v>5410.805400000001</v>
      </c>
      <c r="I67" s="431" t="n">
        <f aca="false" ca="false" dt2D="false" dtr="false" t="normal">H67-H67*скидка_16</f>
        <v>5410.805400000001</v>
      </c>
    </row>
    <row customHeight="true" ht="15" outlineLevel="0" r="68">
      <c r="A68" s="55" t="s"/>
      <c r="B68" s="43" t="s"/>
      <c r="C68" s="42" t="s"/>
      <c r="D68" s="438" t="s"/>
      <c r="E68" s="151" t="s">
        <v>114</v>
      </c>
      <c r="F68" s="439" t="s">
        <v>445</v>
      </c>
      <c r="G68" s="153" t="n">
        <v>47.08704</v>
      </c>
      <c r="H68" s="431" t="n">
        <f aca="false" ca="false" dt2D="false" dtr="false" t="normal">G68*курс_16</f>
        <v>4708.704</v>
      </c>
      <c r="I68" s="431" t="n">
        <f aca="false" ca="false" dt2D="false" dtr="false" t="normal">H68-H68*скидка_16</f>
        <v>4708.704</v>
      </c>
    </row>
    <row customHeight="true" ht="15.75" outlineLevel="0" r="69">
      <c r="A69" s="50" t="n"/>
      <c r="B69" s="43" t="s"/>
      <c r="C69" s="42" t="s"/>
      <c r="D69" s="438" t="s"/>
      <c r="E69" s="151" t="s">
        <v>144</v>
      </c>
      <c r="F69" s="439" t="s">
        <v>131</v>
      </c>
      <c r="G69" s="153" t="n">
        <v>45.783738</v>
      </c>
      <c r="H69" s="431" t="n">
        <f aca="false" ca="false" dt2D="false" dtr="false" t="normal">G69*курс_16</f>
        <v>4578.373799999999</v>
      </c>
      <c r="I69" s="431" t="n">
        <f aca="false" ca="false" dt2D="false" dtr="false" t="normal">H69-H69*скидка_16</f>
        <v>4578.373799999999</v>
      </c>
    </row>
    <row customHeight="true" ht="15.75" outlineLevel="0" r="70">
      <c r="A70" s="50" t="n"/>
      <c r="B70" s="46" t="s"/>
      <c r="C70" s="45" t="s"/>
      <c r="D70" s="440" t="s"/>
      <c r="E70" s="151" t="n"/>
      <c r="F70" s="439" t="n"/>
      <c r="G70" s="153" t="n"/>
      <c r="H70" s="431" t="n"/>
      <c r="I70" s="431" t="n"/>
    </row>
    <row customHeight="true" ht="15.75" outlineLevel="0" r="71">
      <c r="A71" s="103" t="n"/>
      <c r="B71" s="104" t="s"/>
      <c r="C71" s="104" t="s"/>
      <c r="D71" s="104" t="s"/>
      <c r="E71" s="104" t="s"/>
      <c r="F71" s="104" t="s"/>
      <c r="G71" s="104" t="s"/>
      <c r="H71" s="104" t="s"/>
      <c r="I71" s="105" t="s"/>
    </row>
    <row ht="15" outlineLevel="0" r="72">
      <c r="A72" s="34" t="n"/>
      <c r="B72" s="25" t="s">
        <v>452</v>
      </c>
      <c r="C72" s="36" t="s">
        <v>453</v>
      </c>
      <c r="D72" s="473" t="n">
        <v>5</v>
      </c>
      <c r="E72" s="474" t="s">
        <v>44</v>
      </c>
      <c r="F72" s="237" t="s">
        <v>31</v>
      </c>
      <c r="G72" s="237" t="n">
        <v>18.603585</v>
      </c>
      <c r="H72" s="239" t="n">
        <f aca="false" ca="false" dt2D="false" dtr="false" t="normal">G72*курс_16</f>
        <v>1860.3584999999998</v>
      </c>
      <c r="I72" s="239" t="n">
        <f aca="false" ca="false" dt2D="false" dtr="false" t="normal">H72-H72*скидка_16</f>
        <v>1860.3584999999998</v>
      </c>
    </row>
    <row ht="15" outlineLevel="0" r="73">
      <c r="A73" s="34" t="n"/>
      <c r="B73" s="43" t="s"/>
      <c r="C73" s="42" t="s"/>
      <c r="D73" s="475" t="s"/>
      <c r="E73" s="476" t="s"/>
      <c r="F73" s="477" t="s"/>
      <c r="G73" s="477" t="s"/>
      <c r="H73" s="478" t="s"/>
      <c r="I73" s="478" t="s"/>
    </row>
    <row ht="15" outlineLevel="0" r="74">
      <c r="A74" s="34" t="n"/>
      <c r="B74" s="43" t="s"/>
      <c r="C74" s="42" t="s"/>
      <c r="D74" s="475" t="s"/>
      <c r="E74" s="476" t="s"/>
      <c r="F74" s="477" t="s"/>
      <c r="G74" s="477" t="s"/>
      <c r="H74" s="478" t="s"/>
      <c r="I74" s="478" t="s"/>
    </row>
    <row ht="15" outlineLevel="0" r="75">
      <c r="A75" s="34" t="n"/>
      <c r="B75" s="43" t="s"/>
      <c r="C75" s="42" t="s"/>
      <c r="D75" s="475" t="s"/>
      <c r="E75" s="476" t="s"/>
      <c r="F75" s="477" t="s"/>
      <c r="G75" s="477" t="s"/>
      <c r="H75" s="478" t="s"/>
      <c r="I75" s="478" t="s"/>
    </row>
    <row ht="15" outlineLevel="0" r="76">
      <c r="A76" s="34" t="n"/>
      <c r="B76" s="43" t="s"/>
      <c r="C76" s="42" t="s"/>
      <c r="D76" s="475" t="s"/>
      <c r="E76" s="476" t="s"/>
      <c r="F76" s="477" t="s"/>
      <c r="G76" s="477" t="s"/>
      <c r="H76" s="478" t="s"/>
      <c r="I76" s="478" t="s"/>
    </row>
    <row ht="15" outlineLevel="0" r="77">
      <c r="A77" s="34" t="n"/>
      <c r="B77" s="43" t="s"/>
      <c r="C77" s="42" t="s"/>
      <c r="D77" s="475" t="s"/>
      <c r="E77" s="476" t="s"/>
      <c r="F77" s="477" t="s"/>
      <c r="G77" s="477" t="s"/>
      <c r="H77" s="478" t="s"/>
      <c r="I77" s="478" t="s"/>
    </row>
    <row ht="15" outlineLevel="0" r="78">
      <c r="A78" s="34" t="n"/>
      <c r="B78" s="46" t="s"/>
      <c r="C78" s="45" t="s"/>
      <c r="D78" s="479" t="s"/>
      <c r="E78" s="480" t="s"/>
      <c r="F78" s="481" t="s"/>
      <c r="G78" s="481" t="s"/>
      <c r="H78" s="482" t="s"/>
      <c r="I78" s="482" t="s"/>
    </row>
    <row customHeight="true" ht="15.75" outlineLevel="0" r="79">
      <c r="A79" s="103" t="n"/>
      <c r="B79" s="104" t="s"/>
      <c r="C79" s="104" t="s"/>
      <c r="D79" s="104" t="s"/>
      <c r="E79" s="104" t="s"/>
      <c r="F79" s="104" t="s"/>
      <c r="G79" s="104" t="s"/>
      <c r="H79" s="104" t="s"/>
      <c r="I79" s="105" t="s"/>
    </row>
    <row customHeight="true" ht="15.75" outlineLevel="0" r="80">
      <c r="B80" s="25" t="s">
        <v>454</v>
      </c>
      <c r="C80" s="36" t="s">
        <v>455</v>
      </c>
      <c r="D80" s="473" t="n">
        <v>6</v>
      </c>
      <c r="E80" s="58" t="s">
        <v>44</v>
      </c>
      <c r="F80" s="59" t="s">
        <v>31</v>
      </c>
      <c r="G80" s="449" t="n">
        <v>19.57956</v>
      </c>
      <c r="H80" s="450" t="n">
        <f aca="false" ca="false" dt2D="false" dtr="false" t="normal">G80*курс_16</f>
        <v>1957.9560000000004</v>
      </c>
      <c r="I80" s="450" t="n">
        <f aca="false" ca="false" dt2D="false" dtr="false" t="normal">H80-H80*скидка_16</f>
        <v>1957.9560000000004</v>
      </c>
    </row>
    <row customHeight="true" ht="15.75" outlineLevel="0" r="81">
      <c r="A81" s="47" t="n"/>
      <c r="B81" s="43" t="s"/>
      <c r="C81" s="42" t="s"/>
      <c r="D81" s="475" t="s"/>
      <c r="E81" s="58" t="s">
        <v>114</v>
      </c>
      <c r="F81" s="59" t="s">
        <v>445</v>
      </c>
      <c r="G81" s="449" t="n">
        <v>23.69224</v>
      </c>
      <c r="H81" s="450" t="n">
        <f aca="false" ca="false" dt2D="false" dtr="false" t="normal">G81*курс_16</f>
        <v>2369.2239999999997</v>
      </c>
      <c r="I81" s="450" t="n">
        <f aca="false" ca="false" dt2D="false" dtr="false" t="normal">H81-H81*скидка_16</f>
        <v>2369.2239999999997</v>
      </c>
    </row>
    <row customHeight="true" ht="15.75" outlineLevel="0" r="82">
      <c r="A82" s="47" t="n"/>
      <c r="B82" s="43" t="s"/>
      <c r="C82" s="42" t="s"/>
      <c r="D82" s="475" t="s"/>
      <c r="E82" s="58" t="n"/>
      <c r="F82" s="59" t="n"/>
      <c r="G82" s="449" t="n"/>
      <c r="H82" s="450" t="n"/>
      <c r="I82" s="450" t="n"/>
    </row>
    <row customHeight="true" ht="15.75" outlineLevel="0" r="83">
      <c r="A83" s="47" t="n"/>
      <c r="B83" s="43" t="s"/>
      <c r="C83" s="42" t="s"/>
      <c r="D83" s="475" t="s"/>
      <c r="E83" s="58" t="n"/>
      <c r="F83" s="59" t="n"/>
      <c r="G83" s="449" t="n"/>
      <c r="H83" s="450" t="n"/>
      <c r="I83" s="450" t="n"/>
    </row>
    <row customHeight="true" ht="15.75" outlineLevel="0" r="84">
      <c r="A84" s="47" t="n"/>
      <c r="B84" s="43" t="s"/>
      <c r="C84" s="42" t="s"/>
      <c r="D84" s="475" t="s"/>
      <c r="E84" s="58" t="n"/>
      <c r="F84" s="59" t="n"/>
      <c r="G84" s="449" t="n"/>
      <c r="H84" s="450" t="n"/>
      <c r="I84" s="450" t="n"/>
    </row>
    <row customHeight="true" ht="15.75" outlineLevel="0" r="85">
      <c r="A85" s="47" t="n"/>
      <c r="B85" s="43" t="s"/>
      <c r="C85" s="42" t="s"/>
      <c r="D85" s="475" t="s"/>
      <c r="E85" s="58" t="n"/>
      <c r="F85" s="59" t="n"/>
      <c r="G85" s="449" t="n"/>
      <c r="H85" s="450" t="n"/>
      <c r="I85" s="450" t="n"/>
    </row>
    <row customHeight="true" ht="15.75" outlineLevel="0" r="86">
      <c r="A86" s="47" t="n"/>
      <c r="B86" s="46" t="s"/>
      <c r="C86" s="45" t="s"/>
      <c r="D86" s="479" t="s"/>
      <c r="E86" s="58" t="n"/>
      <c r="F86" s="59" t="n"/>
      <c r="G86" s="449" t="n"/>
      <c r="H86" s="450" t="n"/>
      <c r="I86" s="450" t="n"/>
    </row>
    <row customHeight="true" ht="15.75" outlineLevel="0" r="87">
      <c r="A87" s="47" t="n"/>
      <c r="B87" s="48" t="s"/>
      <c r="C87" s="48" t="s"/>
      <c r="D87" s="48" t="s"/>
      <c r="E87" s="48" t="s"/>
      <c r="F87" s="48" t="s"/>
      <c r="G87" s="48" t="s"/>
      <c r="H87" s="48" t="s"/>
      <c r="I87" s="49" t="s"/>
    </row>
    <row customHeight="true" ht="15" outlineLevel="0" r="88">
      <c r="A88" s="34" t="n"/>
      <c r="B88" s="25" t="s">
        <v>456</v>
      </c>
      <c r="C88" s="36" t="s">
        <v>457</v>
      </c>
      <c r="D88" s="435" t="n">
        <v>6</v>
      </c>
      <c r="E88" s="151" t="s">
        <v>44</v>
      </c>
      <c r="F88" s="153" t="s">
        <v>31</v>
      </c>
      <c r="G88" s="153" t="n">
        <v>32.01198</v>
      </c>
      <c r="H88" s="64" t="n">
        <f aca="false" ca="false" dt2D="false" dtr="false" t="normal">G88*курс_16</f>
        <v>3201.1979999999994</v>
      </c>
      <c r="I88" s="64" t="n">
        <f aca="false" ca="false" dt2D="false" dtr="false" t="normal">H88-H88*скидка_16</f>
        <v>3201.1979999999994</v>
      </c>
    </row>
    <row customHeight="true" ht="15" outlineLevel="0" r="89">
      <c r="A89" s="34" t="n"/>
      <c r="B89" s="43" t="s"/>
      <c r="C89" s="42" t="s"/>
      <c r="D89" s="438" t="s"/>
      <c r="E89" s="483" t="s"/>
      <c r="F89" s="156" t="s"/>
      <c r="G89" s="156" t="s"/>
      <c r="H89" s="484" t="s"/>
      <c r="I89" s="484" t="s"/>
    </row>
    <row customHeight="true" ht="15" outlineLevel="0" r="90">
      <c r="A90" s="34" t="n"/>
      <c r="B90" s="43" t="s"/>
      <c r="C90" s="42" t="s"/>
      <c r="D90" s="438" t="s"/>
      <c r="E90" s="483" t="s"/>
      <c r="F90" s="156" t="s"/>
      <c r="G90" s="156" t="s"/>
      <c r="H90" s="484" t="s"/>
      <c r="I90" s="484" t="s"/>
    </row>
    <row customHeight="true" ht="15" outlineLevel="0" r="91">
      <c r="A91" s="34" t="n"/>
      <c r="B91" s="43" t="s"/>
      <c r="C91" s="42" t="s"/>
      <c r="D91" s="438" t="s"/>
      <c r="E91" s="483" t="s"/>
      <c r="F91" s="156" t="s"/>
      <c r="G91" s="156" t="s"/>
      <c r="H91" s="484" t="s"/>
      <c r="I91" s="484" t="s"/>
    </row>
    <row customHeight="true" ht="15" outlineLevel="0" r="92">
      <c r="A92" s="34" t="n"/>
      <c r="B92" s="43" t="s"/>
      <c r="C92" s="42" t="s"/>
      <c r="D92" s="438" t="s"/>
      <c r="E92" s="483" t="s"/>
      <c r="F92" s="156" t="s"/>
      <c r="G92" s="156" t="s"/>
      <c r="H92" s="484" t="s"/>
      <c r="I92" s="484" t="s"/>
    </row>
    <row customHeight="true" ht="15.75" outlineLevel="0" r="93">
      <c r="A93" s="34" t="n"/>
      <c r="B93" s="43" t="s"/>
      <c r="C93" s="42" t="s"/>
      <c r="D93" s="438" t="s"/>
      <c r="E93" s="483" t="s"/>
      <c r="F93" s="156" t="s"/>
      <c r="G93" s="156" t="s"/>
      <c r="H93" s="484" t="s"/>
      <c r="I93" s="484" t="s"/>
    </row>
    <row customHeight="true" ht="15.75" outlineLevel="0" r="94">
      <c r="A94" s="34" t="n"/>
      <c r="B94" s="46" t="s"/>
      <c r="C94" s="45" t="s"/>
      <c r="D94" s="440" t="s"/>
      <c r="E94" s="485" t="s"/>
      <c r="F94" s="161" t="s"/>
      <c r="G94" s="161" t="s"/>
      <c r="H94" s="486" t="s"/>
      <c r="I94" s="486" t="s"/>
    </row>
    <row customHeight="true" ht="15.75" outlineLevel="0" r="95">
      <c r="A95" s="47" t="n"/>
      <c r="B95" s="48" t="s"/>
      <c r="C95" s="48" t="s"/>
      <c r="D95" s="48" t="s"/>
      <c r="E95" s="48" t="s"/>
      <c r="F95" s="48" t="s"/>
      <c r="G95" s="48" t="s"/>
      <c r="H95" s="48" t="s"/>
      <c r="I95" s="49" t="s"/>
    </row>
    <row ht="15" outlineLevel="0" r="96">
      <c r="A96" s="50" t="n"/>
      <c r="B96" s="25" t="s">
        <v>458</v>
      </c>
      <c r="C96" s="36" t="s">
        <v>459</v>
      </c>
      <c r="D96" s="435" t="n">
        <v>6</v>
      </c>
      <c r="E96" s="151" t="s">
        <v>44</v>
      </c>
      <c r="F96" s="152" t="s">
        <v>240</v>
      </c>
      <c r="G96" s="487" t="n">
        <v>39.7801404</v>
      </c>
      <c r="H96" s="40" t="n">
        <f aca="false" ca="false" dt2D="false" dtr="false" t="normal">G96*курс_16</f>
        <v>3978.01404</v>
      </c>
      <c r="I96" s="40" t="n">
        <f aca="false" ca="false" dt2D="false" dtr="false" t="normal">H96-H96*скидка_16</f>
        <v>3978.01404</v>
      </c>
    </row>
    <row customHeight="true" ht="15.75" outlineLevel="0" r="97">
      <c r="A97" s="51" t="s"/>
      <c r="B97" s="43" t="s"/>
      <c r="C97" s="42" t="s"/>
      <c r="D97" s="438" t="s"/>
      <c r="E97" s="436" t="s">
        <v>359</v>
      </c>
      <c r="F97" s="437" t="s">
        <v>360</v>
      </c>
      <c r="G97" s="487" t="n">
        <v>48.5458974</v>
      </c>
      <c r="H97" s="40" t="n">
        <f aca="false" ca="false" dt2D="false" dtr="false" t="normal">G97*курс_16</f>
        <v>4854.58974</v>
      </c>
      <c r="I97" s="40" t="n">
        <f aca="false" ca="false" dt2D="false" dtr="false" t="normal">H97-H97*скидка_16</f>
        <v>4854.58974</v>
      </c>
    </row>
    <row customHeight="true" ht="15.75" outlineLevel="0" r="98">
      <c r="A98" s="51" t="s"/>
      <c r="B98" s="43" t="s"/>
      <c r="C98" s="42" t="s"/>
      <c r="D98" s="438" t="s"/>
      <c r="E98" s="151" t="s">
        <v>112</v>
      </c>
      <c r="F98" s="439" t="s">
        <v>113</v>
      </c>
      <c r="G98" s="487" t="n">
        <v>56.4918354</v>
      </c>
      <c r="H98" s="40" t="n">
        <f aca="false" ca="false" dt2D="false" dtr="false" t="normal">G98*курс_16</f>
        <v>5649.18354</v>
      </c>
      <c r="I98" s="40" t="n">
        <f aca="false" ca="false" dt2D="false" dtr="false" t="normal">H98-H98*скидка_16</f>
        <v>5649.18354</v>
      </c>
    </row>
    <row customHeight="true" ht="15.75" outlineLevel="0" r="99">
      <c r="A99" s="51" t="s"/>
      <c r="B99" s="43" t="s"/>
      <c r="C99" s="42" t="s"/>
      <c r="D99" s="438" t="s"/>
      <c r="E99" s="151" t="s">
        <v>144</v>
      </c>
      <c r="F99" s="488" t="s">
        <v>131</v>
      </c>
      <c r="G99" s="487" t="n">
        <v>47.801754</v>
      </c>
      <c r="H99" s="40" t="n">
        <f aca="false" ca="false" dt2D="false" dtr="false" t="normal">G99*курс_16</f>
        <v>4780.1754</v>
      </c>
      <c r="I99" s="489" t="n">
        <f aca="false" ca="false" dt2D="false" dtr="false" t="normal">H99-H99*скидка_16</f>
        <v>4780.1754</v>
      </c>
    </row>
    <row ht="15" outlineLevel="0" r="100">
      <c r="A100" s="51" t="s"/>
      <c r="B100" s="43" t="s"/>
      <c r="C100" s="42" t="s"/>
      <c r="D100" s="438" t="s"/>
      <c r="E100" s="490" t="n"/>
      <c r="H100" s="491" t="n"/>
      <c r="I100" s="492" t="n"/>
    </row>
    <row ht="15" outlineLevel="0" r="101">
      <c r="A101" s="51" t="s"/>
      <c r="B101" s="43" t="s"/>
      <c r="C101" s="42" t="s"/>
      <c r="D101" s="438" t="s"/>
      <c r="F101" s="493" t="n"/>
      <c r="H101" s="491" t="n"/>
      <c r="I101" s="492" t="n"/>
    </row>
    <row ht="15" outlineLevel="0" r="102">
      <c r="A102" s="55" t="s"/>
      <c r="B102" s="46" t="s"/>
      <c r="C102" s="45" t="s"/>
      <c r="D102" s="440" t="s"/>
      <c r="E102" s="151" t="n"/>
      <c r="F102" s="152" t="n"/>
      <c r="G102" s="494" t="n"/>
      <c r="H102" s="495" t="n"/>
      <c r="I102" s="495" t="n"/>
    </row>
    <row customHeight="true" ht="15.75" outlineLevel="0" r="103">
      <c r="A103" s="47" t="n"/>
      <c r="B103" s="48" t="s"/>
      <c r="C103" s="48" t="s"/>
      <c r="D103" s="48" t="s"/>
      <c r="E103" s="48" t="s"/>
      <c r="F103" s="48" t="s"/>
      <c r="G103" s="48" t="s"/>
      <c r="H103" s="48" t="s"/>
      <c r="I103" s="49" t="s"/>
    </row>
    <row customHeight="true" ht="15" outlineLevel="0" r="104">
      <c r="A104" s="50" t="n"/>
      <c r="B104" s="25" t="s">
        <v>460</v>
      </c>
      <c r="C104" s="36" t="s">
        <v>461</v>
      </c>
      <c r="D104" s="444" t="n">
        <v>6</v>
      </c>
      <c r="E104" s="436" t="s">
        <v>44</v>
      </c>
      <c r="F104" s="437" t="s">
        <v>240</v>
      </c>
      <c r="G104" s="153" t="n">
        <v>32.0107788</v>
      </c>
      <c r="H104" s="431" t="n">
        <f aca="false" ca="false" dt2D="false" dtr="false" t="normal">G104*курс_16</f>
        <v>3201.0778800000003</v>
      </c>
      <c r="I104" s="431" t="n">
        <f aca="false" ca="false" dt2D="false" dtr="false" t="normal">H104-H104*скидка_16</f>
        <v>3201.0778800000003</v>
      </c>
    </row>
    <row customHeight="true" ht="15" outlineLevel="0" r="105">
      <c r="A105" s="51" t="s"/>
      <c r="B105" s="43" t="s"/>
      <c r="C105" s="42" t="s"/>
      <c r="D105" s="496" t="s"/>
      <c r="E105" s="151" t="s">
        <v>108</v>
      </c>
      <c r="F105" s="439" t="s">
        <v>444</v>
      </c>
      <c r="G105" s="153" t="n">
        <v>39.477438</v>
      </c>
      <c r="H105" s="431" t="n">
        <f aca="false" ca="false" dt2D="false" dtr="false" t="normal">G105*курс_16</f>
        <v>3947.7438000000006</v>
      </c>
      <c r="I105" s="431" t="n">
        <f aca="false" ca="false" dt2D="false" dtr="false" t="normal">H105-H105*скидка_16</f>
        <v>3947.7438000000006</v>
      </c>
    </row>
    <row customHeight="true" ht="15" outlineLevel="0" r="106">
      <c r="A106" s="55" t="s"/>
      <c r="B106" s="43" t="s"/>
      <c r="C106" s="42" t="s"/>
      <c r="D106" s="496" t="s"/>
      <c r="E106" s="151" t="s">
        <v>114</v>
      </c>
      <c r="F106" s="439" t="s">
        <v>445</v>
      </c>
      <c r="G106" s="153" t="n">
        <v>39.72969</v>
      </c>
      <c r="H106" s="431" t="n">
        <f aca="false" ca="false" dt2D="false" dtr="false" t="normal">G106*курс_16</f>
        <v>3972.9690000000005</v>
      </c>
      <c r="I106" s="431" t="n">
        <f aca="false" ca="false" dt2D="false" dtr="false" t="normal">H106-H106*скидка_16</f>
        <v>3972.9690000000005</v>
      </c>
    </row>
    <row customHeight="true" ht="15.75" outlineLevel="0" r="107">
      <c r="A107" s="50" t="n"/>
      <c r="B107" s="43" t="s"/>
      <c r="C107" s="42" t="s"/>
      <c r="D107" s="497" t="s"/>
      <c r="E107" s="151" t="s">
        <v>144</v>
      </c>
      <c r="F107" s="439" t="s">
        <v>131</v>
      </c>
      <c r="G107" s="153" t="n">
        <v>38.4558174</v>
      </c>
      <c r="H107" s="431" t="n">
        <f aca="false" ca="false" dt2D="false" dtr="false" t="normal">G107*курс_16</f>
        <v>3845.581739999999</v>
      </c>
      <c r="I107" s="431" t="n">
        <f aca="false" ca="false" dt2D="false" dtr="false" t="normal">H107-H107*скидка_16</f>
        <v>3845.581739999999</v>
      </c>
    </row>
    <row customHeight="true" ht="15.75" outlineLevel="0" r="108">
      <c r="A108" s="50" t="n"/>
      <c r="B108" s="43" t="s"/>
      <c r="C108" s="42" t="s"/>
      <c r="D108" s="444" t="n">
        <v>5</v>
      </c>
      <c r="E108" s="151" t="s">
        <v>108</v>
      </c>
      <c r="F108" s="439" t="s">
        <v>444</v>
      </c>
      <c r="G108" s="153" t="n">
        <v>32.8952</v>
      </c>
      <c r="H108" s="431" t="n">
        <f aca="false" ca="false" dt2D="false" dtr="false" t="normal">G108*курс_16</f>
        <v>3289.5199999999995</v>
      </c>
      <c r="I108" s="431" t="n">
        <f aca="false" ca="false" dt2D="false" dtr="false" t="normal">H108-H108*скидка_16</f>
        <v>3289.5199999999995</v>
      </c>
    </row>
    <row customHeight="true" ht="15.75" outlineLevel="0" r="109">
      <c r="A109" s="50" t="n"/>
      <c r="B109" s="43" t="s"/>
      <c r="C109" s="42" t="s"/>
      <c r="D109" s="444" t="n"/>
      <c r="E109" s="151" t="n"/>
      <c r="F109" s="439" t="n"/>
      <c r="G109" s="153" t="n"/>
      <c r="H109" s="431" t="n"/>
      <c r="I109" s="431" t="n"/>
    </row>
    <row customHeight="true" ht="15.75" outlineLevel="0" r="110">
      <c r="A110" s="50" t="n"/>
      <c r="B110" s="46" t="s"/>
      <c r="C110" s="45" t="s"/>
      <c r="D110" s="444" t="n"/>
      <c r="E110" s="151" t="n"/>
      <c r="F110" s="439" t="n"/>
      <c r="G110" s="153" t="n"/>
      <c r="H110" s="431" t="n"/>
      <c r="I110" s="431" t="n"/>
    </row>
    <row customHeight="true" ht="15.75" outlineLevel="0" r="111">
      <c r="A111" s="47" t="n"/>
      <c r="B111" s="48" t="s"/>
      <c r="C111" s="48" t="s"/>
      <c r="D111" s="48" t="s"/>
      <c r="E111" s="48" t="s"/>
      <c r="F111" s="48" t="s"/>
      <c r="G111" s="48" t="s"/>
      <c r="H111" s="48" t="s"/>
      <c r="I111" s="49" t="s"/>
    </row>
    <row customHeight="true" ht="15" outlineLevel="0" r="112">
      <c r="A112" s="34" t="n"/>
      <c r="B112" s="25" t="s">
        <v>462</v>
      </c>
      <c r="C112" s="36" t="s">
        <v>463</v>
      </c>
      <c r="D112" s="435" t="n">
        <v>6</v>
      </c>
      <c r="E112" s="151" t="s">
        <v>44</v>
      </c>
      <c r="F112" s="152" t="s">
        <v>31</v>
      </c>
      <c r="G112" s="153" t="n">
        <v>34.8990642</v>
      </c>
      <c r="H112" s="64" t="n">
        <f aca="false" ca="false" dt2D="false" dtr="false" t="normal">G112*курс_16</f>
        <v>3489.90642</v>
      </c>
      <c r="I112" s="64" t="n">
        <f aca="false" ca="false" dt2D="false" dtr="false" t="normal">H112-H112*скидка_16</f>
        <v>3489.90642</v>
      </c>
    </row>
    <row customHeight="true" ht="15.75" outlineLevel="0" r="113">
      <c r="A113" s="34" t="n"/>
      <c r="B113" s="43" t="s"/>
      <c r="C113" s="42" t="s"/>
      <c r="D113" s="438" t="s"/>
      <c r="E113" s="151" t="s">
        <v>464</v>
      </c>
      <c r="F113" s="152" t="s">
        <v>360</v>
      </c>
      <c r="G113" s="153" t="n">
        <v>42.5927502</v>
      </c>
      <c r="H113" s="64" t="n">
        <f aca="false" ca="false" dt2D="false" dtr="false" t="normal">G113*курс_16</f>
        <v>4259.27502</v>
      </c>
      <c r="I113" s="64" t="n">
        <f aca="false" ca="false" dt2D="false" dtr="false" t="normal">H113-H113*скидка_16</f>
        <v>4259.27502</v>
      </c>
    </row>
    <row customHeight="true" ht="15" outlineLevel="0" r="114">
      <c r="A114" s="34" t="n"/>
      <c r="B114" s="43" t="s"/>
      <c r="C114" s="42" t="s"/>
      <c r="D114" s="438" t="s"/>
      <c r="E114" s="151" t="s">
        <v>156</v>
      </c>
      <c r="F114" s="152" t="s">
        <v>113</v>
      </c>
      <c r="G114" s="153" t="n">
        <v>49.441392</v>
      </c>
      <c r="H114" s="64" t="n">
        <f aca="false" ca="false" dt2D="false" dtr="false" t="normal">G114*курс_16</f>
        <v>4944.1392000000005</v>
      </c>
      <c r="I114" s="64" t="n">
        <f aca="false" ca="false" dt2D="false" dtr="false" t="normal">H114-H114*скидка_16</f>
        <v>4944.1392000000005</v>
      </c>
    </row>
    <row customHeight="true" ht="15" outlineLevel="0" r="115">
      <c r="A115" s="34" t="n"/>
      <c r="B115" s="43" t="s"/>
      <c r="C115" s="42" t="s"/>
      <c r="D115" s="438" t="s"/>
      <c r="E115" s="151" t="s">
        <v>114</v>
      </c>
      <c r="F115" s="152" t="s">
        <v>115</v>
      </c>
      <c r="G115" s="153" t="n">
        <v>42.224</v>
      </c>
      <c r="H115" s="64" t="n">
        <f aca="false" ca="false" dt2D="false" dtr="false" t="normal">G115*курс_16</f>
        <v>4222.400000000001</v>
      </c>
      <c r="I115" s="64" t="n">
        <f aca="false" ca="false" dt2D="false" dtr="false" t="normal">H115-H115*скидка_16</f>
        <v>4222.400000000001</v>
      </c>
    </row>
    <row customHeight="true" ht="15" outlineLevel="0" r="116">
      <c r="A116" s="34" t="n"/>
      <c r="B116" s="43" t="s"/>
      <c r="C116" s="42" t="s"/>
      <c r="D116" s="438" t="s"/>
      <c r="E116" s="436" t="s">
        <v>144</v>
      </c>
      <c r="F116" s="437" t="s">
        <v>131</v>
      </c>
      <c r="G116" s="442" t="n">
        <v>38.51</v>
      </c>
      <c r="H116" s="64" t="n">
        <f aca="false" ca="false" dt2D="false" dtr="false" t="normal">G116*курс_16</f>
        <v>3851</v>
      </c>
      <c r="I116" s="64" t="n">
        <f aca="false" ca="false" dt2D="false" dtr="false" t="normal">H116-H116*скидка_16</f>
        <v>3851</v>
      </c>
    </row>
    <row customHeight="true" ht="15" outlineLevel="0" r="117">
      <c r="A117" s="34" t="n"/>
      <c r="B117" s="43" t="s"/>
      <c r="C117" s="42" t="s"/>
      <c r="D117" s="438" t="s"/>
      <c r="E117" s="151" t="n"/>
      <c r="F117" s="152" t="n"/>
      <c r="G117" s="153" t="n"/>
      <c r="H117" s="64" t="n"/>
      <c r="I117" s="64" t="n"/>
    </row>
    <row customHeight="true" ht="15" outlineLevel="0" r="118">
      <c r="A118" s="34" t="n"/>
      <c r="B118" s="46" t="s"/>
      <c r="C118" s="45" t="s"/>
      <c r="D118" s="440" t="s"/>
      <c r="E118" s="151" t="n"/>
      <c r="F118" s="152" t="n"/>
      <c r="G118" s="153" t="n"/>
      <c r="H118" s="64" t="n"/>
      <c r="I118" s="64" t="n"/>
    </row>
    <row customHeight="true" ht="15.75" outlineLevel="0" r="119">
      <c r="A119" s="47" t="n"/>
      <c r="B119" s="48" t="s"/>
      <c r="C119" s="48" t="s"/>
      <c r="D119" s="48" t="s"/>
      <c r="E119" s="48" t="s"/>
      <c r="F119" s="48" t="s"/>
      <c r="G119" s="48" t="s"/>
      <c r="H119" s="48" t="s"/>
      <c r="I119" s="49" t="s"/>
    </row>
    <row customHeight="true" ht="15" outlineLevel="0" r="120">
      <c r="A120" s="34" t="n"/>
      <c r="B120" s="25" t="s">
        <v>465</v>
      </c>
      <c r="C120" s="36" t="s">
        <v>466</v>
      </c>
      <c r="D120" s="435" t="n">
        <v>6</v>
      </c>
      <c r="E120" s="151" t="s">
        <v>44</v>
      </c>
      <c r="F120" s="152" t="s">
        <v>31</v>
      </c>
      <c r="G120" s="153" t="n">
        <v>35.126091</v>
      </c>
      <c r="H120" s="64" t="n">
        <f aca="false" ca="false" dt2D="false" dtr="false" t="normal">G120*курс_16</f>
        <v>3512.6090999999997</v>
      </c>
      <c r="I120" s="64" t="n">
        <f aca="false" ca="false" dt2D="false" dtr="false" t="normal">H120-H120*скидка_16</f>
        <v>3512.6090999999997</v>
      </c>
    </row>
    <row customHeight="true" ht="15" outlineLevel="0" r="121">
      <c r="A121" s="34" t="n"/>
      <c r="B121" s="43" t="s"/>
      <c r="C121" s="42" t="s"/>
      <c r="D121" s="438" t="s"/>
      <c r="E121" s="151" t="s">
        <v>464</v>
      </c>
      <c r="F121" s="152" t="s">
        <v>360</v>
      </c>
      <c r="G121" s="153" t="n">
        <v>42.8702274</v>
      </c>
      <c r="H121" s="64" t="n">
        <f aca="false" ca="false" dt2D="false" dtr="false" t="normal">G121*курс_16</f>
        <v>4287.02274</v>
      </c>
      <c r="I121" s="64" t="n">
        <f aca="false" ca="false" dt2D="false" dtr="false" t="normal">H121-H121*скидка_16</f>
        <v>4287.02274</v>
      </c>
    </row>
    <row customHeight="true" ht="15" outlineLevel="0" r="122">
      <c r="A122" s="34" t="n"/>
      <c r="B122" s="43" t="s"/>
      <c r="C122" s="42" t="s"/>
      <c r="D122" s="438" t="s"/>
      <c r="E122" s="151" t="s">
        <v>156</v>
      </c>
      <c r="F122" s="152" t="s">
        <v>113</v>
      </c>
      <c r="G122" s="153" t="n">
        <v>49.882833</v>
      </c>
      <c r="H122" s="64" t="n">
        <f aca="false" ca="false" dt2D="false" dtr="false" t="normal">G122*курс_16</f>
        <v>4988.2833</v>
      </c>
      <c r="I122" s="64" t="n">
        <f aca="false" ca="false" dt2D="false" dtr="false" t="normal">H122-H122*скидка_16</f>
        <v>4988.2833</v>
      </c>
    </row>
    <row ht="15" outlineLevel="0" r="123">
      <c r="A123" s="34" t="n"/>
      <c r="B123" s="43" t="s"/>
      <c r="C123" s="42" t="s"/>
      <c r="D123" s="438" t="s"/>
      <c r="E123" s="151" t="s">
        <v>114</v>
      </c>
      <c r="F123" s="152" t="s">
        <v>115</v>
      </c>
      <c r="G123" s="153" t="n">
        <v>42.484</v>
      </c>
      <c r="H123" s="64" t="n">
        <f aca="false" ca="false" dt2D="false" dtr="false" t="normal">G123*курс_16</f>
        <v>4248.400000000001</v>
      </c>
      <c r="I123" s="64" t="n">
        <f aca="false" ca="false" dt2D="false" dtr="false" t="normal">H123-H123*скидка_16</f>
        <v>4248.400000000001</v>
      </c>
    </row>
    <row ht="15" outlineLevel="0" r="124">
      <c r="A124" s="34" t="n"/>
      <c r="B124" s="43" t="s"/>
      <c r="C124" s="42" t="s"/>
      <c r="D124" s="438" t="s"/>
      <c r="E124" s="151" t="s">
        <v>144</v>
      </c>
      <c r="F124" s="152" t="s">
        <v>131</v>
      </c>
      <c r="G124" s="153" t="n">
        <v>41.16</v>
      </c>
      <c r="H124" s="64" t="n">
        <f aca="false" ca="false" dt2D="false" dtr="false" t="normal">G124*курс_16</f>
        <v>4116</v>
      </c>
      <c r="I124" s="64" t="n">
        <f aca="false" ca="false" dt2D="false" dtr="false" t="normal">H124-H124*скидка_16</f>
        <v>4116</v>
      </c>
    </row>
    <row ht="15" outlineLevel="0" r="125">
      <c r="A125" s="34" t="n"/>
      <c r="B125" s="43" t="s"/>
      <c r="C125" s="42" t="s"/>
      <c r="D125" s="438" t="s"/>
      <c r="E125" s="151" t="n"/>
      <c r="F125" s="152" t="n"/>
      <c r="G125" s="153" t="n"/>
      <c r="H125" s="64" t="n"/>
      <c r="I125" s="64" t="n"/>
    </row>
    <row ht="15" outlineLevel="0" r="126">
      <c r="A126" s="34" t="n"/>
      <c r="B126" s="46" t="s"/>
      <c r="C126" s="45" t="s"/>
      <c r="D126" s="440" t="s"/>
      <c r="E126" s="151" t="n"/>
      <c r="F126" s="152" t="n"/>
      <c r="G126" s="153" t="n"/>
      <c r="H126" s="64" t="n"/>
      <c r="I126" s="64" t="n"/>
    </row>
    <row customHeight="true" ht="15.75" outlineLevel="0" r="127">
      <c r="A127" s="47" t="n"/>
      <c r="B127" s="48" t="s"/>
      <c r="C127" s="48" t="s"/>
      <c r="D127" s="48" t="s"/>
      <c r="E127" s="48" t="s"/>
      <c r="F127" s="48" t="s"/>
      <c r="G127" s="48" t="s"/>
      <c r="H127" s="48" t="s"/>
      <c r="I127" s="49" t="s"/>
    </row>
    <row ht="15" outlineLevel="0" r="128">
      <c r="A128" s="34" t="n"/>
      <c r="B128" s="25" t="s">
        <v>467</v>
      </c>
      <c r="C128" s="36" t="s">
        <v>468</v>
      </c>
      <c r="D128" s="435" t="n">
        <v>5</v>
      </c>
      <c r="E128" s="151" t="s">
        <v>44</v>
      </c>
      <c r="F128" s="439" t="s">
        <v>31</v>
      </c>
      <c r="G128" s="153" t="n">
        <v>31.4936622</v>
      </c>
      <c r="H128" s="64" t="n">
        <f aca="false" ca="false" dt2D="false" dtr="false" t="normal">G128*курс_16</f>
        <v>3149.36622</v>
      </c>
      <c r="I128" s="64" t="n">
        <f aca="false" ca="false" dt2D="false" dtr="false" t="normal">H128-H128*скидка_16</f>
        <v>3149.36622</v>
      </c>
    </row>
    <row ht="15" outlineLevel="0" r="129">
      <c r="A129" s="34" t="n"/>
      <c r="B129" s="43" t="s"/>
      <c r="C129" s="42" t="s"/>
      <c r="D129" s="438" t="s"/>
      <c r="E129" s="483" t="s"/>
      <c r="F129" s="498" t="s"/>
      <c r="G129" s="156" t="s"/>
      <c r="H129" s="484" t="s"/>
      <c r="I129" s="484" t="s"/>
    </row>
    <row ht="15" outlineLevel="0" r="130">
      <c r="A130" s="34" t="n"/>
      <c r="B130" s="43" t="s"/>
      <c r="C130" s="42" t="s"/>
      <c r="D130" s="438" t="s"/>
      <c r="E130" s="483" t="s"/>
      <c r="F130" s="498" t="s"/>
      <c r="G130" s="156" t="s"/>
      <c r="H130" s="484" t="s"/>
      <c r="I130" s="484" t="s"/>
    </row>
    <row ht="15" outlineLevel="0" r="131">
      <c r="A131" s="34" t="n"/>
      <c r="B131" s="43" t="s"/>
      <c r="C131" s="42" t="s"/>
      <c r="D131" s="438" t="s"/>
      <c r="E131" s="483" t="s"/>
      <c r="F131" s="498" t="s"/>
      <c r="G131" s="156" t="s"/>
      <c r="H131" s="484" t="s"/>
      <c r="I131" s="484" t="s"/>
    </row>
    <row ht="15" outlineLevel="0" r="132">
      <c r="A132" s="34" t="n"/>
      <c r="B132" s="43" t="s"/>
      <c r="C132" s="42" t="s"/>
      <c r="D132" s="438" t="s"/>
      <c r="E132" s="483" t="s"/>
      <c r="F132" s="498" t="s"/>
      <c r="G132" s="156" t="s"/>
      <c r="H132" s="484" t="s"/>
      <c r="I132" s="484" t="s"/>
    </row>
    <row ht="15" outlineLevel="0" r="133">
      <c r="A133" s="34" t="n"/>
      <c r="B133" s="43" t="s"/>
      <c r="C133" s="42" t="s"/>
      <c r="D133" s="438" t="s"/>
      <c r="E133" s="483" t="s"/>
      <c r="F133" s="498" t="s"/>
      <c r="G133" s="156" t="s"/>
      <c r="H133" s="484" t="s"/>
      <c r="I133" s="484" t="s"/>
    </row>
    <row ht="15" outlineLevel="0" r="134">
      <c r="A134" s="34" t="n"/>
      <c r="B134" s="46" t="s"/>
      <c r="C134" s="45" t="s"/>
      <c r="D134" s="440" t="s"/>
      <c r="E134" s="485" t="s"/>
      <c r="F134" s="499" t="s"/>
      <c r="G134" s="161" t="s"/>
      <c r="H134" s="486" t="s"/>
      <c r="I134" s="486" t="s"/>
    </row>
    <row customHeight="true" ht="15.75" outlineLevel="0" r="135">
      <c r="A135" s="47" t="n"/>
      <c r="B135" s="48" t="s"/>
      <c r="C135" s="48" t="s"/>
      <c r="D135" s="48" t="s"/>
      <c r="E135" s="48" t="s"/>
      <c r="F135" s="48" t="s"/>
      <c r="G135" s="48" t="s"/>
      <c r="H135" s="48" t="s"/>
      <c r="I135" s="49" t="s"/>
    </row>
    <row ht="15" outlineLevel="0" r="136">
      <c r="A136" s="34" t="n"/>
      <c r="B136" s="25" t="s">
        <v>469</v>
      </c>
      <c r="C136" s="36" t="s">
        <v>470</v>
      </c>
      <c r="D136" s="435" t="n">
        <v>5</v>
      </c>
      <c r="E136" s="151" t="s">
        <v>44</v>
      </c>
      <c r="F136" s="439" t="s">
        <v>31</v>
      </c>
      <c r="G136" s="153" t="n">
        <v>36.450414</v>
      </c>
      <c r="H136" s="64" t="n">
        <f aca="false" ca="false" dt2D="false" dtr="false" t="normal">G136*курс_16</f>
        <v>3645.0413999999996</v>
      </c>
      <c r="I136" s="64" t="n">
        <f aca="false" ca="false" dt2D="false" dtr="false" t="normal">H136-H136*скидка_16</f>
        <v>3645.0413999999996</v>
      </c>
    </row>
    <row ht="15" outlineLevel="0" r="137">
      <c r="A137" s="34" t="n"/>
      <c r="B137" s="43" t="s"/>
      <c r="C137" s="42" t="s"/>
      <c r="D137" s="438" t="s"/>
      <c r="E137" s="483" t="s"/>
      <c r="F137" s="498" t="s"/>
      <c r="G137" s="156" t="s"/>
      <c r="H137" s="484" t="s"/>
      <c r="I137" s="484" t="s"/>
    </row>
    <row ht="15" outlineLevel="0" r="138">
      <c r="A138" s="34" t="n"/>
      <c r="B138" s="43" t="s"/>
      <c r="C138" s="42" t="s"/>
      <c r="D138" s="438" t="s"/>
      <c r="E138" s="483" t="s"/>
      <c r="F138" s="498" t="s"/>
      <c r="G138" s="156" t="s"/>
      <c r="H138" s="484" t="s"/>
      <c r="I138" s="484" t="s"/>
    </row>
    <row ht="15" outlineLevel="0" r="139">
      <c r="A139" s="34" t="n"/>
      <c r="B139" s="43" t="s"/>
      <c r="C139" s="42" t="s"/>
      <c r="D139" s="438" t="s"/>
      <c r="E139" s="483" t="s"/>
      <c r="F139" s="498" t="s"/>
      <c r="G139" s="156" t="s"/>
      <c r="H139" s="484" t="s"/>
      <c r="I139" s="484" t="s"/>
    </row>
    <row ht="15" outlineLevel="0" r="140">
      <c r="A140" s="34" t="n"/>
      <c r="B140" s="43" t="s"/>
      <c r="C140" s="42" t="s"/>
      <c r="D140" s="438" t="s"/>
      <c r="E140" s="483" t="s"/>
      <c r="F140" s="498" t="s"/>
      <c r="G140" s="156" t="s"/>
      <c r="H140" s="484" t="s"/>
      <c r="I140" s="484" t="s"/>
    </row>
    <row ht="15" outlineLevel="0" r="141">
      <c r="A141" s="34" t="n"/>
      <c r="B141" s="43" t="s"/>
      <c r="C141" s="42" t="s"/>
      <c r="D141" s="438" t="s"/>
      <c r="E141" s="483" t="s"/>
      <c r="F141" s="498" t="s"/>
      <c r="G141" s="156" t="s"/>
      <c r="H141" s="484" t="s"/>
      <c r="I141" s="484" t="s"/>
    </row>
    <row ht="15" outlineLevel="0" r="142">
      <c r="A142" s="34" t="n"/>
      <c r="B142" s="46" t="s"/>
      <c r="C142" s="45" t="s"/>
      <c r="D142" s="440" t="s"/>
      <c r="E142" s="485" t="s"/>
      <c r="F142" s="499" t="s"/>
      <c r="G142" s="161" t="s"/>
      <c r="H142" s="486" t="s"/>
      <c r="I142" s="486" t="s"/>
    </row>
    <row customHeight="true" ht="15.75" outlineLevel="0" r="143">
      <c r="A143" s="47" t="n"/>
      <c r="B143" s="48" t="s"/>
      <c r="C143" s="48" t="s"/>
      <c r="D143" s="48" t="s"/>
      <c r="E143" s="48" t="s"/>
      <c r="F143" s="48" t="s"/>
      <c r="G143" s="48" t="s"/>
      <c r="H143" s="48" t="s"/>
      <c r="I143" s="49" t="s"/>
    </row>
    <row ht="18.75" outlineLevel="0" r="144">
      <c r="A144" s="432" t="s">
        <v>471</v>
      </c>
      <c r="B144" s="433" t="s"/>
      <c r="C144" s="433" t="s"/>
      <c r="D144" s="433" t="s"/>
      <c r="E144" s="433" t="s"/>
      <c r="F144" s="433" t="s"/>
      <c r="G144" s="433" t="s"/>
      <c r="H144" s="433" t="s"/>
      <c r="I144" s="434" t="s"/>
    </row>
    <row ht="15" outlineLevel="0" r="145">
      <c r="A145" s="34" t="n"/>
      <c r="B145" s="25" t="s">
        <v>472</v>
      </c>
      <c r="C145" s="36" t="s">
        <v>473</v>
      </c>
      <c r="D145" s="435" t="n">
        <v>5</v>
      </c>
      <c r="E145" s="151" t="s">
        <v>44</v>
      </c>
      <c r="F145" s="439" t="s">
        <v>31</v>
      </c>
      <c r="G145" s="153" t="n">
        <v>6.3567504</v>
      </c>
      <c r="H145" s="64" t="n">
        <f aca="false" ca="false" dt2D="false" dtr="false" t="normal">G145*курс_16</f>
        <v>635.67504</v>
      </c>
      <c r="I145" s="64" t="n">
        <f aca="false" ca="false" dt2D="false" dtr="false" t="normal">H145-H145*скидка_16</f>
        <v>635.67504</v>
      </c>
    </row>
    <row ht="15" outlineLevel="0" r="146">
      <c r="A146" s="34" t="n"/>
      <c r="B146" s="43" t="s"/>
      <c r="C146" s="42" t="s"/>
      <c r="D146" s="438" t="s"/>
      <c r="E146" s="483" t="s"/>
      <c r="F146" s="498" t="s"/>
      <c r="G146" s="156" t="s"/>
      <c r="H146" s="484" t="s"/>
      <c r="I146" s="484" t="s"/>
    </row>
    <row ht="15" outlineLevel="0" r="147">
      <c r="A147" s="34" t="n"/>
      <c r="B147" s="43" t="s"/>
      <c r="C147" s="42" t="s"/>
      <c r="D147" s="438" t="s"/>
      <c r="E147" s="483" t="s"/>
      <c r="F147" s="498" t="s"/>
      <c r="G147" s="156" t="s"/>
      <c r="H147" s="484" t="s"/>
      <c r="I147" s="484" t="s"/>
    </row>
    <row ht="15" outlineLevel="0" r="148">
      <c r="A148" s="34" t="n"/>
      <c r="B148" s="43" t="s"/>
      <c r="C148" s="42" t="s"/>
      <c r="D148" s="438" t="s"/>
      <c r="E148" s="483" t="s"/>
      <c r="F148" s="498" t="s"/>
      <c r="G148" s="156" t="s"/>
      <c r="H148" s="484" t="s"/>
      <c r="I148" s="484" t="s"/>
    </row>
    <row ht="15" outlineLevel="0" r="149">
      <c r="A149" s="34" t="n"/>
      <c r="B149" s="43" t="s"/>
      <c r="C149" s="42" t="s"/>
      <c r="D149" s="438" t="s"/>
      <c r="E149" s="483" t="s"/>
      <c r="F149" s="498" t="s"/>
      <c r="G149" s="156" t="s"/>
      <c r="H149" s="484" t="s"/>
      <c r="I149" s="484" t="s"/>
    </row>
    <row ht="15" outlineLevel="0" r="150">
      <c r="A150" s="34" t="n"/>
      <c r="B150" s="43" t="s"/>
      <c r="C150" s="42" t="s"/>
      <c r="D150" s="438" t="s"/>
      <c r="E150" s="483" t="s"/>
      <c r="F150" s="498" t="s"/>
      <c r="G150" s="156" t="s"/>
      <c r="H150" s="484" t="s"/>
      <c r="I150" s="484" t="s"/>
    </row>
    <row ht="15" outlineLevel="0" r="151">
      <c r="A151" s="34" t="n"/>
      <c r="B151" s="46" t="s"/>
      <c r="C151" s="45" t="s"/>
      <c r="D151" s="440" t="s"/>
      <c r="E151" s="485" t="s"/>
      <c r="F151" s="499" t="s"/>
      <c r="G151" s="161" t="s"/>
      <c r="H151" s="486" t="s"/>
      <c r="I151" s="486" t="s"/>
    </row>
    <row customHeight="true" ht="15.75" outlineLevel="0" r="152">
      <c r="A152" s="47" t="n"/>
      <c r="B152" s="48" t="s"/>
      <c r="C152" s="48" t="s"/>
      <c r="D152" s="48" t="s"/>
      <c r="E152" s="48" t="s"/>
      <c r="F152" s="48" t="s"/>
      <c r="G152" s="48" t="s"/>
      <c r="H152" s="48" t="s"/>
      <c r="I152" s="49" t="s"/>
    </row>
    <row ht="18.75" outlineLevel="0" r="153">
      <c r="A153" s="432" t="s">
        <v>474</v>
      </c>
      <c r="B153" s="433" t="s"/>
      <c r="C153" s="433" t="s"/>
      <c r="D153" s="433" t="s"/>
      <c r="E153" s="433" t="s"/>
      <c r="F153" s="433" t="s"/>
      <c r="G153" s="433" t="s"/>
      <c r="H153" s="433" t="s"/>
      <c r="I153" s="434" t="s"/>
    </row>
    <row ht="15" outlineLevel="0" r="154">
      <c r="A154" s="34" t="n"/>
      <c r="B154" s="25" t="s">
        <v>475</v>
      </c>
      <c r="C154" s="36" t="s">
        <v>476</v>
      </c>
      <c r="D154" s="435" t="n">
        <v>5</v>
      </c>
      <c r="E154" s="151" t="s">
        <v>44</v>
      </c>
      <c r="F154" s="439" t="s">
        <v>31</v>
      </c>
      <c r="G154" s="153" t="n">
        <v>7.6180104</v>
      </c>
      <c r="H154" s="64" t="n">
        <f aca="false" ca="false" dt2D="false" dtr="false" t="normal">G154*курс_16</f>
        <v>761.8010400000001</v>
      </c>
      <c r="I154" s="64" t="n">
        <f aca="false" ca="false" dt2D="false" dtr="false" t="normal">H154-H154*скидка_16</f>
        <v>761.8010400000001</v>
      </c>
    </row>
    <row ht="15" outlineLevel="0" r="155">
      <c r="A155" s="34" t="n"/>
      <c r="B155" s="43" t="s"/>
      <c r="C155" s="42" t="s"/>
      <c r="D155" s="438" t="s"/>
      <c r="E155" s="483" t="s"/>
      <c r="F155" s="498" t="s"/>
      <c r="G155" s="156" t="s"/>
      <c r="H155" s="484" t="s"/>
      <c r="I155" s="484" t="s"/>
    </row>
    <row ht="15" outlineLevel="0" r="156">
      <c r="A156" s="34" t="n"/>
      <c r="B156" s="43" t="s"/>
      <c r="C156" s="42" t="s"/>
      <c r="D156" s="438" t="s"/>
      <c r="E156" s="483" t="s"/>
      <c r="F156" s="498" t="s"/>
      <c r="G156" s="156" t="s"/>
      <c r="H156" s="484" t="s"/>
      <c r="I156" s="484" t="s"/>
    </row>
    <row ht="15" outlineLevel="0" r="157">
      <c r="A157" s="34" t="n"/>
      <c r="B157" s="43" t="s"/>
      <c r="C157" s="42" t="s"/>
      <c r="D157" s="438" t="s"/>
      <c r="E157" s="483" t="s"/>
      <c r="F157" s="498" t="s"/>
      <c r="G157" s="156" t="s"/>
      <c r="H157" s="484" t="s"/>
      <c r="I157" s="484" t="s"/>
    </row>
    <row ht="15" outlineLevel="0" r="158">
      <c r="A158" s="34" t="n"/>
      <c r="B158" s="43" t="s"/>
      <c r="C158" s="42" t="s"/>
      <c r="D158" s="438" t="s"/>
      <c r="E158" s="483" t="s"/>
      <c r="F158" s="498" t="s"/>
      <c r="G158" s="156" t="s"/>
      <c r="H158" s="484" t="s"/>
      <c r="I158" s="484" t="s"/>
    </row>
    <row ht="15" outlineLevel="0" r="159">
      <c r="A159" s="34" t="n"/>
      <c r="B159" s="43" t="s"/>
      <c r="C159" s="42" t="s"/>
      <c r="D159" s="438" t="s"/>
      <c r="E159" s="483" t="s"/>
      <c r="F159" s="498" t="s"/>
      <c r="G159" s="156" t="s"/>
      <c r="H159" s="484" t="s"/>
      <c r="I159" s="484" t="s"/>
    </row>
    <row ht="15" outlineLevel="0" r="160">
      <c r="A160" s="34" t="n"/>
      <c r="B160" s="46" t="s"/>
      <c r="C160" s="45" t="s"/>
      <c r="D160" s="440" t="s"/>
      <c r="E160" s="485" t="s"/>
      <c r="F160" s="499" t="s"/>
      <c r="G160" s="161" t="s"/>
      <c r="H160" s="486" t="s"/>
      <c r="I160" s="486" t="s"/>
    </row>
    <row customHeight="true" ht="15.75" outlineLevel="0" r="161">
      <c r="A161" s="267" t="n"/>
      <c r="B161" s="268" t="s"/>
      <c r="C161" s="268" t="s"/>
      <c r="D161" s="268" t="s"/>
      <c r="E161" s="268" t="s"/>
      <c r="F161" s="268" t="s"/>
      <c r="G161" s="268" t="s"/>
      <c r="H161" s="268" t="s"/>
      <c r="I161" s="269" t="s"/>
    </row>
    <row ht="15" outlineLevel="0" r="162">
      <c r="A162" s="34" t="n"/>
      <c r="B162" s="25" t="s">
        <v>477</v>
      </c>
      <c r="C162" s="36" t="s">
        <v>478</v>
      </c>
      <c r="D162" s="435" t="n">
        <v>5</v>
      </c>
      <c r="E162" s="416" t="s">
        <v>30</v>
      </c>
      <c r="F162" s="417" t="s">
        <v>31</v>
      </c>
      <c r="G162" s="153" t="n">
        <v>7.6180104</v>
      </c>
      <c r="H162" s="431" t="n">
        <f aca="false" ca="false" dt2D="false" dtr="false" t="normal">G162*курс_16</f>
        <v>761.8010400000001</v>
      </c>
      <c r="I162" s="431" t="n">
        <f aca="false" ca="false" dt2D="false" dtr="false" t="normal">H162-H162*скидка_16</f>
        <v>761.8010400000001</v>
      </c>
    </row>
    <row ht="15" outlineLevel="0" r="163">
      <c r="A163" s="34" t="n"/>
      <c r="B163" s="43" t="s"/>
      <c r="C163" s="42" t="s"/>
      <c r="D163" s="438" t="s"/>
      <c r="E163" s="151" t="s">
        <v>479</v>
      </c>
      <c r="F163" s="439" t="s">
        <v>35</v>
      </c>
      <c r="G163" s="153" t="n">
        <v>7.9585506</v>
      </c>
      <c r="H163" s="431" t="n">
        <f aca="false" ca="false" dt2D="false" dtr="false" t="normal">G163*курс_16</f>
        <v>795.8550599999999</v>
      </c>
      <c r="I163" s="431" t="n">
        <f aca="false" ca="false" dt2D="false" dtr="false" t="normal">H163-H163*скидка_16</f>
        <v>795.8550599999999</v>
      </c>
    </row>
    <row ht="15" outlineLevel="0" r="164">
      <c r="A164" s="34" t="n"/>
      <c r="B164" s="43" t="s"/>
      <c r="C164" s="42" t="s"/>
      <c r="D164" s="438" t="s"/>
      <c r="E164" s="151" t="s">
        <v>169</v>
      </c>
      <c r="F164" s="439" t="s">
        <v>117</v>
      </c>
      <c r="G164" s="153" t="n">
        <v>10.405395</v>
      </c>
      <c r="H164" s="431" t="n">
        <f aca="false" ca="false" dt2D="false" dtr="false" t="normal">G164*курс_16</f>
        <v>1040.5395</v>
      </c>
      <c r="I164" s="431" t="n">
        <f aca="false" ca="false" dt2D="false" dtr="false" t="normal">H164-H164*скидка_16</f>
        <v>1040.5395</v>
      </c>
    </row>
    <row ht="15" outlineLevel="0" r="165">
      <c r="A165" s="34" t="n"/>
      <c r="B165" s="43" t="s"/>
      <c r="C165" s="42" t="s"/>
      <c r="D165" s="438" t="s"/>
      <c r="E165" s="151" t="n"/>
      <c r="F165" s="439" t="n"/>
      <c r="G165" s="153" t="n"/>
      <c r="H165" s="431" t="n"/>
      <c r="I165" s="431" t="n"/>
    </row>
    <row ht="15" outlineLevel="0" r="166">
      <c r="A166" s="34" t="n"/>
      <c r="B166" s="43" t="s"/>
      <c r="C166" s="42" t="s"/>
      <c r="D166" s="438" t="s"/>
      <c r="E166" s="151" t="n"/>
      <c r="F166" s="439" t="n"/>
      <c r="G166" s="153" t="n"/>
      <c r="H166" s="431" t="n"/>
      <c r="I166" s="431" t="n"/>
    </row>
    <row ht="15" outlineLevel="0" r="167">
      <c r="A167" s="34" t="n"/>
      <c r="B167" s="43" t="s"/>
      <c r="C167" s="42" t="s"/>
      <c r="D167" s="438" t="s"/>
      <c r="E167" s="151" t="n"/>
      <c r="F167" s="439" t="n"/>
      <c r="G167" s="153" t="n"/>
      <c r="H167" s="431" t="n"/>
      <c r="I167" s="431" t="n"/>
    </row>
    <row ht="15" outlineLevel="0" r="168">
      <c r="A168" s="34" t="n"/>
      <c r="B168" s="46" t="s"/>
      <c r="C168" s="45" t="s"/>
      <c r="D168" s="440" t="s"/>
      <c r="E168" s="151" t="n"/>
      <c r="F168" s="439" t="n"/>
      <c r="G168" s="153" t="n"/>
      <c r="H168" s="431" t="n"/>
      <c r="I168" s="431" t="n"/>
    </row>
    <row customHeight="true" ht="15.75" outlineLevel="0" r="169">
      <c r="A169" s="47" t="n"/>
      <c r="B169" s="48" t="s"/>
      <c r="C169" s="48" t="s"/>
      <c r="D169" s="48" t="s"/>
      <c r="E169" s="48" t="s"/>
      <c r="F169" s="48" t="s"/>
      <c r="G169" s="48" t="s"/>
      <c r="H169" s="48" t="s"/>
      <c r="I169" s="49" t="s"/>
    </row>
    <row ht="15" outlineLevel="0" r="170">
      <c r="A170" s="34" t="n"/>
      <c r="B170" s="25" t="s">
        <v>480</v>
      </c>
      <c r="C170" s="36" t="s">
        <v>481</v>
      </c>
      <c r="D170" s="435" t="n">
        <v>5</v>
      </c>
      <c r="E170" s="151" t="s">
        <v>44</v>
      </c>
      <c r="F170" s="439" t="s">
        <v>31</v>
      </c>
      <c r="G170" s="153" t="n">
        <v>8.702694</v>
      </c>
      <c r="H170" s="64" t="n">
        <f aca="false" ca="false" dt2D="false" dtr="false" t="normal">G170*курс_16</f>
        <v>870.2694000000001</v>
      </c>
      <c r="I170" s="64" t="n">
        <f aca="false" ca="false" dt2D="false" dtr="false" t="normal">H170-H170*скидка_16</f>
        <v>870.2694000000001</v>
      </c>
    </row>
    <row ht="15" outlineLevel="0" r="171">
      <c r="A171" s="34" t="n"/>
      <c r="B171" s="43" t="s"/>
      <c r="C171" s="42" t="s"/>
      <c r="D171" s="438" t="s"/>
      <c r="E171" s="483" t="s"/>
      <c r="F171" s="498" t="s"/>
      <c r="G171" s="156" t="s"/>
      <c r="H171" s="484" t="s"/>
      <c r="I171" s="484" t="s"/>
    </row>
    <row ht="15" outlineLevel="0" r="172">
      <c r="A172" s="34" t="n"/>
      <c r="B172" s="43" t="s"/>
      <c r="C172" s="42" t="s"/>
      <c r="D172" s="438" t="s"/>
      <c r="E172" s="483" t="s"/>
      <c r="F172" s="498" t="s"/>
      <c r="G172" s="156" t="s"/>
      <c r="H172" s="484" t="s"/>
      <c r="I172" s="484" t="s"/>
    </row>
    <row ht="15" outlineLevel="0" r="173">
      <c r="A173" s="34" t="n"/>
      <c r="B173" s="43" t="s"/>
      <c r="C173" s="42" t="s"/>
      <c r="D173" s="438" t="s"/>
      <c r="E173" s="483" t="s"/>
      <c r="F173" s="498" t="s"/>
      <c r="G173" s="156" t="s"/>
      <c r="H173" s="484" t="s"/>
      <c r="I173" s="484" t="s"/>
    </row>
    <row ht="15" outlineLevel="0" r="174">
      <c r="A174" s="34" t="n"/>
      <c r="B174" s="43" t="s"/>
      <c r="C174" s="42" t="s"/>
      <c r="D174" s="438" t="s"/>
      <c r="E174" s="483" t="s"/>
      <c r="F174" s="498" t="s"/>
      <c r="G174" s="156" t="s"/>
      <c r="H174" s="484" t="s"/>
      <c r="I174" s="484" t="s"/>
    </row>
    <row ht="15" outlineLevel="0" r="175">
      <c r="A175" s="34" t="n"/>
      <c r="B175" s="43" t="s"/>
      <c r="C175" s="42" t="s"/>
      <c r="D175" s="438" t="s"/>
      <c r="E175" s="483" t="s"/>
      <c r="F175" s="498" t="s"/>
      <c r="G175" s="156" t="s"/>
      <c r="H175" s="484" t="s"/>
      <c r="I175" s="484" t="s"/>
    </row>
    <row ht="15" outlineLevel="0" r="176">
      <c r="A176" s="34" t="n"/>
      <c r="B176" s="46" t="s"/>
      <c r="C176" s="45" t="s"/>
      <c r="D176" s="440" t="s"/>
      <c r="E176" s="485" t="s"/>
      <c r="F176" s="499" t="s"/>
      <c r="G176" s="161" t="s"/>
      <c r="H176" s="486" t="s"/>
      <c r="I176" s="486" t="s"/>
    </row>
    <row customHeight="true" ht="15.75" outlineLevel="0" r="177">
      <c r="A177" s="47" t="n"/>
      <c r="B177" s="48" t="s"/>
      <c r="C177" s="48" t="s"/>
      <c r="D177" s="48" t="s"/>
      <c r="E177" s="48" t="s"/>
      <c r="F177" s="48" t="s"/>
      <c r="G177" s="48" t="s"/>
      <c r="H177" s="48" t="s"/>
      <c r="I177" s="49" t="s"/>
    </row>
  </sheetData>
  <mergeCells count="139">
    <mergeCell ref="D6:D12"/>
    <mergeCell ref="D30:D36"/>
    <mergeCell ref="D96:D102"/>
    <mergeCell ref="D112:D118"/>
    <mergeCell ref="D136:D142"/>
    <mergeCell ref="D145:D151"/>
    <mergeCell ref="D56:D62"/>
    <mergeCell ref="D41:D46"/>
    <mergeCell ref="D128:D134"/>
    <mergeCell ref="D162:D168"/>
    <mergeCell ref="D154:D160"/>
    <mergeCell ref="D80:D86"/>
    <mergeCell ref="D22:D28"/>
    <mergeCell ref="B72:B78"/>
    <mergeCell ref="E72:E78"/>
    <mergeCell ref="F72:F78"/>
    <mergeCell ref="G72:G78"/>
    <mergeCell ref="H72:H78"/>
    <mergeCell ref="A71:I71"/>
    <mergeCell ref="C64:C70"/>
    <mergeCell ref="B64:B70"/>
    <mergeCell ref="A64:A68"/>
    <mergeCell ref="A63:I63"/>
    <mergeCell ref="C72:C78"/>
    <mergeCell ref="B120:B126"/>
    <mergeCell ref="B112:B118"/>
    <mergeCell ref="B104:B110"/>
    <mergeCell ref="B96:B102"/>
    <mergeCell ref="B88:B94"/>
    <mergeCell ref="A104:A106"/>
    <mergeCell ref="A96:A102"/>
    <mergeCell ref="C96:C102"/>
    <mergeCell ref="C88:C94"/>
    <mergeCell ref="B80:B86"/>
    <mergeCell ref="C112:C118"/>
    <mergeCell ref="C80:C86"/>
    <mergeCell ref="C104:C110"/>
    <mergeCell ref="A79:I79"/>
    <mergeCell ref="I72:I78"/>
    <mergeCell ref="A87:I87"/>
    <mergeCell ref="F88:F94"/>
    <mergeCell ref="G88:G94"/>
    <mergeCell ref="I88:I94"/>
    <mergeCell ref="E88:E94"/>
    <mergeCell ref="A95:I95"/>
    <mergeCell ref="A103:I103"/>
    <mergeCell ref="A111:I111"/>
    <mergeCell ref="H88:H94"/>
    <mergeCell ref="A177:I177"/>
    <mergeCell ref="F170:F176"/>
    <mergeCell ref="G170:G176"/>
    <mergeCell ref="E170:E176"/>
    <mergeCell ref="B170:B176"/>
    <mergeCell ref="C170:C176"/>
    <mergeCell ref="I170:I176"/>
    <mergeCell ref="H170:H176"/>
    <mergeCell ref="A169:I169"/>
    <mergeCell ref="H154:H160"/>
    <mergeCell ref="G154:G160"/>
    <mergeCell ref="F154:F160"/>
    <mergeCell ref="E154:E160"/>
    <mergeCell ref="B154:B160"/>
    <mergeCell ref="A161:I161"/>
    <mergeCell ref="C162:C168"/>
    <mergeCell ref="B162:B168"/>
    <mergeCell ref="C154:C160"/>
    <mergeCell ref="I154:I160"/>
    <mergeCell ref="I145:I151"/>
    <mergeCell ref="C145:C151"/>
    <mergeCell ref="F145:F151"/>
    <mergeCell ref="G145:G151"/>
    <mergeCell ref="E145:E151"/>
    <mergeCell ref="B145:B151"/>
    <mergeCell ref="H145:H151"/>
    <mergeCell ref="A152:I152"/>
    <mergeCell ref="A153:I153"/>
    <mergeCell ref="B49:B54"/>
    <mergeCell ref="C49:C54"/>
    <mergeCell ref="B41:B47"/>
    <mergeCell ref="A41:A45"/>
    <mergeCell ref="E38:F38"/>
    <mergeCell ref="A40:I40"/>
    <mergeCell ref="A39:I39"/>
    <mergeCell ref="A38:B38"/>
    <mergeCell ref="A37:B37"/>
    <mergeCell ref="E37:F37"/>
    <mergeCell ref="B30:B36"/>
    <mergeCell ref="A29:I29"/>
    <mergeCell ref="A48:I48"/>
    <mergeCell ref="C30:C36"/>
    <mergeCell ref="C41:C47"/>
    <mergeCell ref="D14:D20"/>
    <mergeCell ref="D49:D54"/>
    <mergeCell ref="D104:D107"/>
    <mergeCell ref="D120:D126"/>
    <mergeCell ref="D72:D78"/>
    <mergeCell ref="D64:D70"/>
    <mergeCell ref="D170:D176"/>
    <mergeCell ref="D88:D94"/>
    <mergeCell ref="A3:I3"/>
    <mergeCell ref="A5:I5"/>
    <mergeCell ref="A13:I13"/>
    <mergeCell ref="E4:F4"/>
    <mergeCell ref="A21:I21"/>
    <mergeCell ref="A1:C2"/>
    <mergeCell ref="B6:B12"/>
    <mergeCell ref="C6:C12"/>
    <mergeCell ref="B14:B20"/>
    <mergeCell ref="C22:C28"/>
    <mergeCell ref="B22:B28"/>
    <mergeCell ref="C14:C20"/>
    <mergeCell ref="A55:I55"/>
    <mergeCell ref="H56:H62"/>
    <mergeCell ref="F56:F62"/>
    <mergeCell ref="B56:B62"/>
    <mergeCell ref="E56:E62"/>
    <mergeCell ref="I56:I62"/>
    <mergeCell ref="G56:G62"/>
    <mergeCell ref="C56:C62"/>
    <mergeCell ref="A119:I119"/>
    <mergeCell ref="A127:I127"/>
    <mergeCell ref="C120:C126"/>
    <mergeCell ref="E128:E134"/>
    <mergeCell ref="I128:I134"/>
    <mergeCell ref="H128:H134"/>
    <mergeCell ref="F128:F134"/>
    <mergeCell ref="G128:G134"/>
    <mergeCell ref="B128:B134"/>
    <mergeCell ref="A135:I135"/>
    <mergeCell ref="C128:C134"/>
    <mergeCell ref="B136:B142"/>
    <mergeCell ref="I136:I142"/>
    <mergeCell ref="H136:H142"/>
    <mergeCell ref="C136:C142"/>
    <mergeCell ref="G136:G142"/>
    <mergeCell ref="E136:E142"/>
    <mergeCell ref="F136:F142"/>
    <mergeCell ref="A143:I143"/>
    <mergeCell ref="A144:I144"/>
  </mergeCells>
  <hyperlinks>
    <hyperlink display="https://modusline.ru/catalog/fasadnyj-profil-modus/seriya-c" r:id="rId1" ref="A144"/>
    <hyperlink display="https://modusline.ru/catalog/fasadnyj-profil-modus/seriya-t" r:id="rId2" ref="A153"/>
    <hyperlink display="https://modusline.ru/catalog/fasadnyj-profil-modus" r:id="rId3" ref="A3"/>
    <hyperlink display="https://modusline.ru/catalog/fasadnyj-profil-modus/seriya-mz" r:id="rId4" ref="A40"/>
    <hyperlink display="https://modusline.ru/catalog/fasadnyj-profil-modus/seriya-mf" r:id="rId5" ref="A5"/>
  </hyperlinks>
  <pageMargins bottom="0.75" footer="0.300000011920929" header="0.300000011920929" left="0.700000047683716" right="0.700000047683716" top="0.75"/>
  <pageSetup fitToHeight="0" fitToWidth="0" orientation="portrait" paperHeight="297mm" paperSize="9" paperWidth="210mm" scale="100"/>
  <drawing r:id="rId6"/>
</worksheet>
</file>

<file path=xl/worksheets/sheet17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G121"/>
  <sheetViews>
    <sheetView showZeros="true" workbookViewId="0">
      <pane activePane="bottomLeft" state="frozen" topLeftCell="A3" xSplit="0" ySplit="2"/>
    </sheetView>
  </sheetViews>
  <sheetFormatPr baseColWidth="8" customHeight="false" defaultColWidth="9.14062530925693" defaultRowHeight="15.75" zeroHeight="false"/>
  <cols>
    <col customWidth="true" max="1" min="1" outlineLevel="0" width="30.7109374563868"/>
    <col customWidth="true" max="2" min="2" outlineLevel="0" style="500" width="57.9999976316735"/>
    <col customWidth="true" max="3" min="3" outlineLevel="0" width="12.5703126546285"/>
    <col customWidth="true" hidden="true" max="4" min="4" outlineLevel="0" style="404" width="12.5703126546285"/>
    <col customWidth="true" hidden="true" max="5" min="5" outlineLevel="0" style="20" width="9.14062530925693"/>
    <col customWidth="true" max="6" min="6" outlineLevel="0" style="20" width="9.14062530925693"/>
    <col customWidth="true" max="7" min="7" outlineLevel="0" style="250" width="15.1406249709246"/>
  </cols>
  <sheetData>
    <row customHeight="true" ht="64.5" outlineLevel="0" r="1">
      <c r="A1" s="501" t="n"/>
      <c r="B1" s="502" t="s"/>
      <c r="F1" s="503" t="s">
        <v>354</v>
      </c>
      <c r="G1" s="179" t="n">
        <f aca="false" ca="false" dt2D="false" dtr="false" t="normal">'Ваша скидка'!C22</f>
        <v>0</v>
      </c>
    </row>
    <row customHeight="true" ht="22.5" outlineLevel="0" r="2">
      <c r="A2" s="504" t="n"/>
      <c r="B2" s="505" t="s"/>
      <c r="E2" s="506" t="n"/>
      <c r="F2" s="507" t="s">
        <v>21</v>
      </c>
      <c r="G2" s="508" t="n">
        <f aca="false" ca="false" dt2D="false" dtr="false" t="normal">'Ваша скидка'!H2</f>
        <v>100</v>
      </c>
    </row>
    <row customHeight="true" ht="24.75" outlineLevel="0" r="3">
      <c r="A3" s="509" t="s">
        <v>482</v>
      </c>
      <c r="B3" s="509" t="s"/>
      <c r="C3" s="509" t="s"/>
      <c r="D3" s="509" t="s"/>
      <c r="E3" s="509" t="s"/>
      <c r="F3" s="509" t="s"/>
    </row>
    <row outlineLevel="0" r="4">
      <c r="A4" s="34" t="n"/>
      <c r="B4" s="510" t="n"/>
      <c r="C4" s="202" t="s">
        <v>216</v>
      </c>
      <c r="D4" s="406" t="s">
        <v>24</v>
      </c>
      <c r="E4" s="39" t="s">
        <v>25</v>
      </c>
      <c r="F4" s="39" t="s">
        <v>26</v>
      </c>
    </row>
    <row ht="18.75" outlineLevel="0" r="5">
      <c r="A5" s="292" t="s">
        <v>483</v>
      </c>
      <c r="B5" s="293" t="s"/>
      <c r="C5" s="293" t="s"/>
      <c r="D5" s="293" t="s"/>
      <c r="E5" s="293" t="s"/>
      <c r="F5" s="294" t="s"/>
    </row>
    <row ht="15" outlineLevel="0" r="6">
      <c r="A6" s="34" t="n"/>
      <c r="B6" s="511" t="s">
        <v>484</v>
      </c>
      <c r="C6" s="162" t="s">
        <v>485</v>
      </c>
      <c r="D6" s="140" t="n">
        <v>16.07</v>
      </c>
      <c r="E6" s="39" t="n">
        <f aca="false" ca="false" dt2D="false" dtr="false" t="normal">D6*курс_17</f>
        <v>1607</v>
      </c>
      <c r="F6" s="39" t="n">
        <f aca="false" ca="false" dt2D="false" dtr="false" t="normal">E6-E6*скидка_17</f>
        <v>1607</v>
      </c>
    </row>
    <row ht="15" outlineLevel="0" r="7">
      <c r="A7" s="34" t="n"/>
      <c r="B7" s="512" t="s"/>
      <c r="C7" s="164" t="s"/>
      <c r="D7" s="205" t="s"/>
      <c r="E7" s="99" t="s"/>
      <c r="F7" s="99" t="s"/>
    </row>
    <row ht="15" outlineLevel="0" r="8">
      <c r="A8" s="34" t="n"/>
      <c r="B8" s="513" t="s"/>
      <c r="C8" s="164" t="s"/>
      <c r="D8" s="207" t="s"/>
      <c r="E8" s="102" t="s"/>
      <c r="F8" s="102" t="s"/>
    </row>
    <row ht="15" outlineLevel="0" r="9">
      <c r="A9" s="34" t="n"/>
      <c r="B9" s="511" t="s">
        <v>486</v>
      </c>
      <c r="C9" s="164" t="s"/>
      <c r="D9" s="140" t="n">
        <v>10.9032</v>
      </c>
      <c r="E9" s="39" t="n">
        <f aca="false" ca="false" dt2D="false" dtr="false" t="normal">D9*курс_17</f>
        <v>1090.3199999999997</v>
      </c>
      <c r="F9" s="39" t="n">
        <f aca="false" ca="false" dt2D="false" dtr="false" t="normal">E9-E9*скидка_17</f>
        <v>1090.3199999999997</v>
      </c>
    </row>
    <row ht="15" outlineLevel="0" r="10">
      <c r="A10" s="34" t="n"/>
      <c r="B10" s="512" t="s"/>
      <c r="C10" s="164" t="s"/>
      <c r="D10" s="205" t="s"/>
      <c r="E10" s="99" t="s"/>
      <c r="F10" s="99" t="s"/>
    </row>
    <row ht="15" outlineLevel="0" r="11">
      <c r="A11" s="34" t="n"/>
      <c r="B11" s="513" t="s"/>
      <c r="C11" s="164" t="s"/>
      <c r="D11" s="207" t="s"/>
      <c r="E11" s="102" t="s"/>
      <c r="F11" s="102" t="s"/>
    </row>
    <row ht="15" outlineLevel="0" r="12">
      <c r="A12" s="34" t="n"/>
      <c r="B12" s="511" t="s">
        <v>487</v>
      </c>
      <c r="C12" s="164" t="s"/>
      <c r="D12" s="140" t="n">
        <v>16.8168</v>
      </c>
      <c r="E12" s="39" t="n">
        <f aca="false" ca="false" dt2D="false" dtr="false" t="normal">D12*курс_17</f>
        <v>1681.68</v>
      </c>
      <c r="F12" s="39" t="n">
        <f aca="false" ca="false" dt2D="false" dtr="false" t="normal">E12-E12*скидка_17</f>
        <v>1681.68</v>
      </c>
    </row>
    <row ht="15" outlineLevel="0" r="13">
      <c r="A13" s="34" t="n"/>
      <c r="B13" s="512" t="s"/>
      <c r="C13" s="164" t="s"/>
      <c r="D13" s="205" t="s"/>
      <c r="E13" s="99" t="s"/>
      <c r="F13" s="99" t="s"/>
    </row>
    <row ht="15" outlineLevel="0" r="14">
      <c r="A14" s="34" t="n"/>
      <c r="B14" s="512" t="s"/>
      <c r="C14" s="164" t="s"/>
      <c r="D14" s="205" t="s"/>
      <c r="E14" s="99" t="s"/>
      <c r="F14" s="99" t="s"/>
    </row>
    <row ht="15" outlineLevel="0" r="15">
      <c r="A15" s="34" t="n"/>
      <c r="B15" s="513" t="s"/>
      <c r="C15" s="166" t="s"/>
      <c r="D15" s="207" t="s"/>
      <c r="E15" s="102" t="s"/>
      <c r="F15" s="102" t="s"/>
    </row>
    <row customHeight="true" ht="15.75" outlineLevel="0" r="16">
      <c r="A16" s="47" t="n"/>
      <c r="B16" s="48" t="s"/>
      <c r="C16" s="48" t="s"/>
      <c r="D16" s="48" t="s"/>
      <c r="E16" s="48" t="s"/>
      <c r="F16" s="49" t="s"/>
    </row>
    <row ht="18.75" outlineLevel="0" r="17">
      <c r="A17" s="292" t="s">
        <v>488</v>
      </c>
      <c r="B17" s="293" t="s"/>
      <c r="C17" s="293" t="s"/>
      <c r="D17" s="293" t="s"/>
      <c r="E17" s="293" t="s"/>
      <c r="F17" s="294" t="s"/>
    </row>
    <row customHeight="true" ht="15" outlineLevel="0" r="18">
      <c r="A18" s="50" t="n"/>
      <c r="B18" s="441" t="s">
        <v>489</v>
      </c>
      <c r="C18" s="162" t="s">
        <v>485</v>
      </c>
      <c r="D18" s="163" t="n"/>
      <c r="E18" s="39" t="n"/>
      <c r="F18" s="514" t="s"/>
    </row>
    <row customHeight="true" ht="15" outlineLevel="0" r="19">
      <c r="A19" s="51" t="s"/>
      <c r="B19" s="511" t="s">
        <v>490</v>
      </c>
      <c r="C19" s="164" t="s"/>
      <c r="D19" s="163" t="n">
        <v>3.2</v>
      </c>
      <c r="E19" s="39" t="n">
        <f aca="false" ca="false" dt2D="false" dtr="false" t="normal">D19*курс_17</f>
        <v>320</v>
      </c>
      <c r="F19" s="39" t="n">
        <f aca="false" ca="false" dt2D="false" dtr="false" t="normal">E19-E19*скидка_17</f>
        <v>320</v>
      </c>
    </row>
    <row customHeight="true" ht="15" outlineLevel="0" r="20">
      <c r="A20" s="51" t="s"/>
      <c r="B20" s="511" t="s">
        <v>491</v>
      </c>
      <c r="C20" s="164" t="s"/>
      <c r="D20" s="163" t="n">
        <v>3.93</v>
      </c>
      <c r="E20" s="39" t="n">
        <f aca="false" ca="false" dt2D="false" dtr="false" t="normal">D20*курс_17</f>
        <v>393</v>
      </c>
      <c r="F20" s="39" t="n">
        <f aca="false" ca="false" dt2D="false" dtr="false" t="normal">E20-E20*скидка_17</f>
        <v>393</v>
      </c>
    </row>
    <row customHeight="true" ht="15" outlineLevel="0" r="21">
      <c r="A21" s="51" t="s"/>
      <c r="B21" s="511" t="s">
        <v>492</v>
      </c>
      <c r="C21" s="164" t="s"/>
      <c r="D21" s="163" t="n">
        <v>4.29</v>
      </c>
      <c r="E21" s="39" t="n">
        <f aca="false" ca="false" dt2D="false" dtr="false" t="normal">D21*курс_17</f>
        <v>429</v>
      </c>
      <c r="F21" s="39" t="n">
        <f aca="false" ca="false" dt2D="false" dtr="false" t="normal">E21-E21*скидка_17</f>
        <v>429</v>
      </c>
      <c r="G21" s="0" t="n"/>
    </row>
    <row customHeight="true" ht="15" outlineLevel="0" r="22">
      <c r="A22" s="51" t="s"/>
      <c r="B22" s="441" t="s">
        <v>493</v>
      </c>
      <c r="C22" s="164" t="s"/>
      <c r="D22" s="515" t="n"/>
      <c r="E22" s="39" t="n"/>
      <c r="F22" s="514" t="s"/>
      <c r="G22" s="0" t="n"/>
    </row>
    <row customHeight="true" ht="15" outlineLevel="0" r="23">
      <c r="A23" s="51" t="s"/>
      <c r="B23" s="511" t="s">
        <v>494</v>
      </c>
      <c r="C23" s="164" t="s"/>
      <c r="D23" s="163" t="n">
        <v>2.079</v>
      </c>
      <c r="E23" s="39" t="n">
        <f aca="false" ca="false" dt2D="false" dtr="false" t="normal">D23*курс_17</f>
        <v>207.9</v>
      </c>
      <c r="F23" s="39" t="n">
        <f aca="false" ca="false" dt2D="false" dtr="false" t="normal">E23-E23*скидка_17</f>
        <v>207.9</v>
      </c>
      <c r="G23" s="0" t="n"/>
    </row>
    <row customHeight="true" ht="15" outlineLevel="0" r="24">
      <c r="A24" s="51" t="s"/>
      <c r="B24" s="511" t="s">
        <v>495</v>
      </c>
      <c r="C24" s="164" t="s"/>
      <c r="D24" s="163" t="n">
        <v>3.93</v>
      </c>
      <c r="E24" s="39" t="n">
        <f aca="false" ca="false" dt2D="false" dtr="false" t="normal">D24*курс_17</f>
        <v>393</v>
      </c>
      <c r="F24" s="39" t="n">
        <f aca="false" ca="false" dt2D="false" dtr="false" t="normal">E24-E24*скидка_17</f>
        <v>393</v>
      </c>
      <c r="G24" s="0" t="n"/>
    </row>
    <row customHeight="true" ht="15" outlineLevel="0" r="25">
      <c r="A25" s="51" t="s"/>
      <c r="B25" s="511" t="s">
        <v>496</v>
      </c>
      <c r="C25" s="164" t="s"/>
      <c r="D25" s="163" t="n">
        <v>4.29</v>
      </c>
      <c r="E25" s="39" t="n">
        <f aca="false" ca="false" dt2D="false" dtr="false" t="normal">D25*курс_17</f>
        <v>429</v>
      </c>
      <c r="F25" s="39" t="n">
        <f aca="false" ca="false" dt2D="false" dtr="false" t="normal">E25-E25*скидка_17</f>
        <v>429</v>
      </c>
      <c r="G25" s="0" t="n"/>
    </row>
    <row customHeight="true" ht="15" outlineLevel="0" r="26">
      <c r="A26" s="51" t="s"/>
      <c r="B26" s="511" t="s">
        <v>497</v>
      </c>
      <c r="C26" s="164" t="s"/>
      <c r="D26" s="163" t="n">
        <v>4.7355</v>
      </c>
      <c r="E26" s="39" t="n">
        <f aca="false" ca="false" dt2D="false" dtr="false" t="normal">D26*курс_17</f>
        <v>473.55</v>
      </c>
      <c r="F26" s="39" t="n">
        <f aca="false" ca="false" dt2D="false" dtr="false" t="normal">E26-E26*скидка_17</f>
        <v>473.55</v>
      </c>
      <c r="G26" s="0" t="n"/>
    </row>
    <row customHeight="true" ht="15" outlineLevel="0" r="27">
      <c r="A27" s="51" t="s"/>
      <c r="B27" s="511" t="s">
        <v>498</v>
      </c>
      <c r="C27" s="164" t="s"/>
      <c r="D27" s="163" t="n">
        <v>4.46</v>
      </c>
      <c r="E27" s="39" t="n">
        <f aca="false" ca="false" dt2D="false" dtr="false" t="normal">D27*курс_17</f>
        <v>446</v>
      </c>
      <c r="F27" s="39" t="n">
        <f aca="false" ca="false" dt2D="false" dtr="false" t="normal">E27-E27*скидка_17</f>
        <v>446</v>
      </c>
      <c r="G27" s="0" t="n"/>
    </row>
    <row customHeight="true" ht="15" outlineLevel="0" r="28">
      <c r="A28" s="51" t="s"/>
      <c r="B28" s="441" t="s">
        <v>499</v>
      </c>
      <c r="C28" s="164" t="s"/>
      <c r="D28" s="515" t="n"/>
      <c r="E28" s="39" t="n"/>
      <c r="F28" s="514" t="s"/>
      <c r="G28" s="0" t="n"/>
    </row>
    <row customHeight="true" ht="15" outlineLevel="0" r="29">
      <c r="A29" s="55" t="s"/>
      <c r="B29" s="511" t="s">
        <v>500</v>
      </c>
      <c r="C29" s="164" t="s"/>
      <c r="D29" s="163" t="n">
        <v>3.93</v>
      </c>
      <c r="E29" s="39" t="n">
        <f aca="false" ca="false" dt2D="false" dtr="false" t="normal">D29*курс_17</f>
        <v>393</v>
      </c>
      <c r="F29" s="39" t="n">
        <f aca="false" ca="false" dt2D="false" dtr="false" t="normal">E29-E29*скидка_17</f>
        <v>393</v>
      </c>
      <c r="G29" s="0" t="n"/>
    </row>
    <row customHeight="true" ht="15" outlineLevel="0" r="30">
      <c r="A30" s="50" t="n"/>
      <c r="B30" s="511" t="s">
        <v>501</v>
      </c>
      <c r="C30" s="166" t="s"/>
      <c r="D30" s="163" t="n">
        <v>5.082</v>
      </c>
      <c r="E30" s="39" t="n">
        <f aca="false" ca="false" dt2D="false" dtr="false" t="normal">D30*курс_17</f>
        <v>508.2</v>
      </c>
      <c r="F30" s="39" t="n">
        <f aca="false" ca="false" dt2D="false" dtr="false" t="normal">E30-E30*скидка_17</f>
        <v>508.2</v>
      </c>
      <c r="G30" s="0" t="n"/>
    </row>
    <row customHeight="true" ht="15.75" outlineLevel="0" r="31">
      <c r="A31" s="47" t="n"/>
      <c r="B31" s="48" t="s"/>
      <c r="C31" s="48" t="s"/>
      <c r="D31" s="48" t="s"/>
      <c r="E31" s="48" t="s"/>
      <c r="F31" s="49" t="s"/>
    </row>
    <row ht="18.75" outlineLevel="0" r="32">
      <c r="A32" s="292" t="s">
        <v>502</v>
      </c>
      <c r="B32" s="293" t="s"/>
      <c r="C32" s="293" t="s"/>
      <c r="D32" s="293" t="s"/>
      <c r="E32" s="293" t="s"/>
      <c r="F32" s="294" t="s"/>
    </row>
    <row customHeight="true" ht="36.75" outlineLevel="0" r="33">
      <c r="A33" s="34" t="n"/>
      <c r="B33" s="511" t="s">
        <v>503</v>
      </c>
      <c r="C33" s="162" t="s">
        <v>504</v>
      </c>
      <c r="D33" s="163" t="n">
        <v>28.57</v>
      </c>
      <c r="E33" s="39" t="n">
        <f aca="false" ca="false" dt2D="false" dtr="false" t="normal">D33*курс_17</f>
        <v>2857</v>
      </c>
      <c r="F33" s="39" t="n">
        <f aca="false" ca="false" dt2D="false" dtr="false" t="normal">E33-E33*скидка_17</f>
        <v>2857</v>
      </c>
    </row>
    <row customHeight="true" ht="39.75" outlineLevel="0" r="34">
      <c r="A34" s="34" t="n"/>
      <c r="B34" s="511" t="s">
        <v>505</v>
      </c>
      <c r="C34" s="166" t="s"/>
      <c r="D34" s="163" t="n">
        <v>17.86</v>
      </c>
      <c r="E34" s="39" t="n">
        <f aca="false" ca="false" dt2D="false" dtr="false" t="normal">D34*курс_17</f>
        <v>1786</v>
      </c>
      <c r="F34" s="39" t="n">
        <f aca="false" ca="false" dt2D="false" dtr="false" t="normal">E34-E34*скидка_17</f>
        <v>1786</v>
      </c>
    </row>
    <row customHeight="true" ht="35.25" outlineLevel="0" r="35">
      <c r="A35" s="34" t="n"/>
      <c r="B35" s="516" t="s">
        <v>506</v>
      </c>
      <c r="C35" s="162" t="s">
        <v>485</v>
      </c>
      <c r="D35" s="163" t="n">
        <v>19.64</v>
      </c>
      <c r="E35" s="39" t="n">
        <f aca="false" ca="false" dt2D="false" dtr="false" t="normal">D35*курс_17</f>
        <v>1964</v>
      </c>
      <c r="F35" s="39" t="n">
        <f aca="false" ca="false" dt2D="false" dtr="false" t="normal">E35-E35*скидка_17</f>
        <v>1964</v>
      </c>
    </row>
    <row customHeight="true" ht="34.5" outlineLevel="0" r="36">
      <c r="A36" s="34" t="n"/>
      <c r="B36" s="511" t="s">
        <v>507</v>
      </c>
      <c r="C36" s="162" t="s">
        <v>508</v>
      </c>
      <c r="D36" s="163" t="n">
        <v>89.29</v>
      </c>
      <c r="E36" s="39" t="n">
        <f aca="false" ca="false" dt2D="false" dtr="false" t="normal">D36*курс_17</f>
        <v>8929</v>
      </c>
      <c r="F36" s="39" t="n">
        <f aca="false" ca="false" dt2D="false" dtr="false" t="normal">E36-E36*скидка_17</f>
        <v>8929</v>
      </c>
    </row>
    <row customHeight="true" ht="15.75" outlineLevel="0" r="37">
      <c r="A37" s="47" t="n"/>
      <c r="B37" s="48" t="s"/>
      <c r="C37" s="48" t="s"/>
      <c r="D37" s="48" t="s"/>
      <c r="E37" s="48" t="s"/>
      <c r="F37" s="49" t="s"/>
    </row>
    <row customHeight="true" ht="15.75" outlineLevel="0" r="38">
      <c r="A38" s="517" t="n"/>
      <c r="B38" s="518" t="s">
        <v>509</v>
      </c>
      <c r="C38" s="446" t="s">
        <v>229</v>
      </c>
      <c r="D38" s="519" t="n">
        <v>7.14</v>
      </c>
      <c r="E38" s="92" t="n">
        <f aca="false" ca="false" dt2D="false" dtr="false" t="normal">D38*курс_17</f>
        <v>714</v>
      </c>
      <c r="F38" s="92" t="n">
        <f aca="false" ca="false" dt2D="false" dtr="false" t="normal">E38-E38*скидка_17</f>
        <v>714</v>
      </c>
    </row>
    <row customHeight="true" ht="15.75" outlineLevel="0" r="39">
      <c r="A39" s="517" t="n"/>
      <c r="B39" s="520" t="s"/>
      <c r="C39" s="451" t="s"/>
      <c r="D39" s="521" t="s"/>
      <c r="E39" s="522" t="s"/>
      <c r="F39" s="522" t="s"/>
    </row>
    <row customHeight="true" ht="15.75" outlineLevel="0" r="40">
      <c r="A40" s="517" t="n"/>
      <c r="B40" s="520" t="s"/>
      <c r="C40" s="451" t="s"/>
      <c r="D40" s="521" t="s"/>
      <c r="E40" s="522" t="s"/>
      <c r="F40" s="522" t="s"/>
    </row>
    <row customHeight="true" ht="15.75" outlineLevel="0" r="41">
      <c r="A41" s="517" t="n"/>
      <c r="B41" s="520" t="s"/>
      <c r="C41" s="451" t="s"/>
      <c r="D41" s="521" t="s"/>
      <c r="E41" s="522" t="s"/>
      <c r="F41" s="522" t="s"/>
    </row>
    <row customHeight="true" ht="15.75" outlineLevel="0" r="42">
      <c r="A42" s="517" t="n"/>
      <c r="B42" s="523" t="s"/>
      <c r="C42" s="451" t="s"/>
      <c r="D42" s="524" t="s"/>
      <c r="E42" s="525" t="s"/>
      <c r="F42" s="525" t="s"/>
    </row>
    <row customHeight="true" ht="15.75" outlineLevel="0" r="43">
      <c r="A43" s="517" t="n"/>
      <c r="B43" s="518" t="s">
        <v>510</v>
      </c>
      <c r="C43" s="451" t="s"/>
      <c r="D43" s="519" t="n">
        <v>7.14</v>
      </c>
      <c r="E43" s="92" t="n">
        <f aca="false" ca="false" dt2D="false" dtr="false" t="normal">D43*курс_17</f>
        <v>714</v>
      </c>
      <c r="F43" s="92" t="n">
        <f aca="false" ca="false" dt2D="false" dtr="false" t="normal">E43-E43*скидка_17</f>
        <v>714</v>
      </c>
    </row>
    <row customHeight="true" ht="15.75" outlineLevel="0" r="44">
      <c r="A44" s="517" t="n"/>
      <c r="B44" s="520" t="s"/>
      <c r="C44" s="451" t="s"/>
      <c r="D44" s="521" t="s"/>
      <c r="E44" s="522" t="s"/>
      <c r="F44" s="522" t="s"/>
    </row>
    <row customHeight="true" ht="15.75" outlineLevel="0" r="45">
      <c r="A45" s="517" t="n"/>
      <c r="B45" s="520" t="s"/>
      <c r="C45" s="451" t="s"/>
      <c r="D45" s="521" t="s"/>
      <c r="E45" s="522" t="s"/>
      <c r="F45" s="522" t="s"/>
    </row>
    <row customHeight="true" ht="15.75" outlineLevel="0" r="46">
      <c r="A46" s="517" t="n"/>
      <c r="B46" s="520" t="s"/>
      <c r="C46" s="451" t="s"/>
      <c r="D46" s="521" t="s"/>
      <c r="E46" s="522" t="s"/>
      <c r="F46" s="522" t="s"/>
    </row>
    <row customHeight="true" ht="15.75" outlineLevel="0" r="47">
      <c r="A47" s="517" t="n"/>
      <c r="B47" s="523" t="s"/>
      <c r="C47" s="454" t="s"/>
      <c r="D47" s="524" t="s"/>
      <c r="E47" s="525" t="s"/>
      <c r="F47" s="525" t="s"/>
    </row>
    <row customHeight="true" ht="15.75" outlineLevel="0" r="48">
      <c r="A48" s="47" t="n"/>
      <c r="B48" s="48" t="s"/>
      <c r="C48" s="48" t="s"/>
      <c r="D48" s="48" t="s"/>
      <c r="E48" s="48" t="s"/>
      <c r="F48" s="49" t="s"/>
    </row>
    <row customHeight="true" ht="15.75" outlineLevel="0" r="49">
      <c r="A49" s="50" t="n"/>
      <c r="B49" s="25" t="s">
        <v>511</v>
      </c>
      <c r="C49" s="162" t="s">
        <v>229</v>
      </c>
      <c r="D49" s="25" t="n">
        <v>7.5</v>
      </c>
      <c r="E49" s="154" t="n">
        <f aca="false" ca="false" dt2D="false" dtr="false" t="normal">D49*курсгс</f>
        <v>750</v>
      </c>
      <c r="F49" s="154" t="n">
        <f aca="false" ca="false" dt2D="false" dtr="false" t="normal">E49-E49*'Стеллажная система'!скидкагс</f>
        <v>750</v>
      </c>
      <c r="G49" s="0" t="n"/>
    </row>
    <row customHeight="true" ht="15.75" outlineLevel="0" r="50">
      <c r="A50" s="51" t="s"/>
      <c r="B50" s="25" t="s">
        <v>512</v>
      </c>
      <c r="C50" s="164" t="s"/>
      <c r="D50" s="25" t="n">
        <v>8.3</v>
      </c>
      <c r="E50" s="154" t="n">
        <f aca="false" ca="false" dt2D="false" dtr="false" t="normal">D50*курсгс</f>
        <v>830.0000000000001</v>
      </c>
      <c r="F50" s="154" t="n">
        <f aca="false" ca="false" dt2D="false" dtr="false" t="normal">E50-E50*'Стеллажная система'!скидкагс</f>
        <v>830.0000000000001</v>
      </c>
      <c r="G50" s="0" t="n"/>
    </row>
    <row customHeight="true" ht="15.75" outlineLevel="0" r="51">
      <c r="A51" s="51" t="s"/>
      <c r="B51" s="25" t="s">
        <v>513</v>
      </c>
      <c r="C51" s="164" t="s"/>
      <c r="D51" s="25" t="n">
        <v>8.3</v>
      </c>
      <c r="E51" s="154" t="n">
        <f aca="false" ca="false" dt2D="false" dtr="false" t="normal">D51*курсгс</f>
        <v>830.0000000000001</v>
      </c>
      <c r="F51" s="154" t="n">
        <f aca="false" ca="false" dt2D="false" dtr="false" t="normal">E51-E51*'Стеллажная система'!скидкагс</f>
        <v>830.0000000000001</v>
      </c>
      <c r="G51" s="0" t="n"/>
    </row>
    <row customHeight="true" ht="15.75" outlineLevel="0" r="52">
      <c r="A52" s="51" t="s"/>
      <c r="B52" s="25" t="s">
        <v>514</v>
      </c>
      <c r="C52" s="164" t="s"/>
      <c r="D52" s="25" t="n">
        <v>9.84</v>
      </c>
      <c r="E52" s="154" t="n">
        <f aca="false" ca="false" dt2D="false" dtr="false" t="normal">D52*курсгс</f>
        <v>984</v>
      </c>
      <c r="F52" s="154" t="n">
        <f aca="false" ca="false" dt2D="false" dtr="false" t="normal">E52-E52*'Стеллажная система'!скидкагс</f>
        <v>984</v>
      </c>
      <c r="G52" s="0" t="n"/>
    </row>
    <row customHeight="true" ht="15.75" outlineLevel="0" r="53">
      <c r="A53" s="51" t="s"/>
      <c r="B53" s="25" t="s">
        <v>515</v>
      </c>
      <c r="C53" s="164" t="s"/>
      <c r="D53" s="25" t="n">
        <v>10.25</v>
      </c>
      <c r="E53" s="154" t="n">
        <f aca="false" ca="false" dt2D="false" dtr="false" t="normal">D53*курсгс</f>
        <v>1025</v>
      </c>
      <c r="F53" s="154" t="n">
        <f aca="false" ca="false" dt2D="false" dtr="false" t="normal">E53-E53*'Стеллажная система'!скидкагс</f>
        <v>1025</v>
      </c>
      <c r="G53" s="0" t="n"/>
    </row>
    <row customHeight="true" ht="15.75" outlineLevel="0" r="54">
      <c r="A54" s="51" t="s"/>
      <c r="B54" s="25" t="s">
        <v>516</v>
      </c>
      <c r="C54" s="164" t="s"/>
      <c r="D54" s="25" t="n">
        <v>14.75</v>
      </c>
      <c r="E54" s="154" t="n">
        <f aca="false" ca="false" dt2D="false" dtr="false" t="normal">D54*курсгс</f>
        <v>1475</v>
      </c>
      <c r="F54" s="154" t="n">
        <f aca="false" ca="false" dt2D="false" dtr="false" t="normal">E54-E54*'Стеллажная система'!скидкагс</f>
        <v>1475</v>
      </c>
      <c r="G54" s="0" t="n"/>
    </row>
    <row customHeight="true" ht="15.75" outlineLevel="0" r="55">
      <c r="A55" s="55" t="s"/>
      <c r="B55" s="25" t="s">
        <v>517</v>
      </c>
      <c r="C55" s="166" t="s"/>
      <c r="D55" s="25" t="n">
        <v>15.48</v>
      </c>
      <c r="E55" s="154" t="n">
        <f aca="false" ca="false" dt2D="false" dtr="false" t="normal">D55*курсгс</f>
        <v>1548</v>
      </c>
      <c r="F55" s="154" t="n">
        <f aca="false" ca="false" dt2D="false" dtr="false" t="normal">E55-E55*'Стеллажная система'!скидкагс</f>
        <v>1548</v>
      </c>
      <c r="G55" s="0" t="n"/>
    </row>
    <row customHeight="true" ht="15.75" outlineLevel="0" r="56">
      <c r="A56" s="47" t="n"/>
      <c r="B56" s="48" t="s"/>
      <c r="C56" s="48" t="s"/>
      <c r="D56" s="48" t="s"/>
      <c r="E56" s="48" t="s"/>
      <c r="F56" s="49" t="s"/>
    </row>
    <row customHeight="true" ht="46.5" outlineLevel="0" r="57">
      <c r="B57" s="526" t="s">
        <v>518</v>
      </c>
      <c r="C57" s="527" t="s">
        <v>229</v>
      </c>
      <c r="D57" s="163" t="n">
        <v>0.33</v>
      </c>
      <c r="E57" s="20" t="n">
        <f aca="false" ca="false" dt2D="false" dtr="false" t="normal">D57*курс_17</f>
        <v>33</v>
      </c>
      <c r="F57" s="20" t="n">
        <f aca="false" ca="false" dt2D="false" dtr="false" t="normal">E57-E57*скидка_17</f>
        <v>33</v>
      </c>
    </row>
    <row customHeight="true" ht="46.5" outlineLevel="0" r="58">
      <c r="B58" s="526" t="s">
        <v>519</v>
      </c>
      <c r="C58" s="528" t="s"/>
      <c r="D58" s="163" t="n">
        <v>0.47</v>
      </c>
      <c r="E58" s="20" t="n">
        <f aca="false" ca="false" dt2D="false" dtr="false" t="normal">D58*курс_17</f>
        <v>47</v>
      </c>
      <c r="F58" s="20" t="n">
        <f aca="false" ca="false" dt2D="false" dtr="false" t="normal">E58-E58*скидка_17</f>
        <v>47</v>
      </c>
    </row>
    <row customHeight="true" ht="46.5" outlineLevel="0" r="59">
      <c r="B59" s="526" t="s">
        <v>520</v>
      </c>
      <c r="C59" s="528" t="s"/>
      <c r="D59" s="163" t="n">
        <v>0.2772</v>
      </c>
      <c r="E59" s="20" t="n">
        <f aca="false" ca="false" dt2D="false" dtr="false" t="normal">D59*курс_17</f>
        <v>27.72</v>
      </c>
      <c r="F59" s="20" t="n">
        <f aca="false" ca="false" dt2D="false" dtr="false" t="normal">E59-E59*скидка_17</f>
        <v>27.72</v>
      </c>
    </row>
    <row customHeight="true" ht="15.75" outlineLevel="0" r="60">
      <c r="A60" s="529" t="n"/>
      <c r="B60" s="530" t="s"/>
      <c r="C60" s="530" t="s"/>
      <c r="D60" s="530" t="s"/>
      <c r="E60" s="530" t="s"/>
      <c r="F60" s="531" t="s"/>
    </row>
    <row ht="18.75" outlineLevel="0" r="61">
      <c r="A61" s="532" t="s">
        <v>521</v>
      </c>
      <c r="B61" s="533" t="s"/>
      <c r="C61" s="533" t="s"/>
      <c r="D61" s="533" t="s"/>
      <c r="E61" s="533" t="s"/>
      <c r="F61" s="534" t="s"/>
    </row>
    <row customHeight="true" ht="20.25" outlineLevel="0" r="62">
      <c r="A62" s="38" t="n"/>
      <c r="B62" s="511" t="s">
        <v>522</v>
      </c>
      <c r="C62" s="25" t="s">
        <v>523</v>
      </c>
      <c r="D62" s="163" t="n">
        <v>0.54285</v>
      </c>
      <c r="E62" s="39" t="n">
        <f aca="false" ca="false" dt2D="false" dtr="false" t="normal">D62*курс_17</f>
        <v>54.285000000000004</v>
      </c>
      <c r="F62" s="39" t="n">
        <f aca="false" ca="false" dt2D="false" dtr="false" t="normal">E62-E62*скидка_17</f>
        <v>54.285000000000004</v>
      </c>
    </row>
    <row customHeight="true" ht="18" outlineLevel="0" r="63">
      <c r="A63" s="38" t="n"/>
      <c r="B63" s="511" t="s">
        <v>205</v>
      </c>
      <c r="C63" s="43" t="s"/>
      <c r="D63" s="163" t="n">
        <v>0.42</v>
      </c>
      <c r="E63" s="20" t="n">
        <f aca="false" ca="false" dt2D="false" dtr="false" t="normal">D63*курс_17</f>
        <v>42</v>
      </c>
      <c r="F63" s="39" t="n">
        <f aca="false" ca="false" dt2D="false" dtr="false" t="normal">E63-E63*скидка_17</f>
        <v>42</v>
      </c>
    </row>
    <row customHeight="true" ht="20.25" outlineLevel="0" r="64">
      <c r="A64" s="38" t="n"/>
      <c r="B64" s="511" t="s">
        <v>524</v>
      </c>
      <c r="C64" s="43" t="s"/>
      <c r="D64" s="163" t="n">
        <v>0.38</v>
      </c>
      <c r="E64" s="20" t="n">
        <f aca="false" ca="false" dt2D="false" dtr="false" t="normal">D64*курс_17</f>
        <v>38</v>
      </c>
      <c r="F64" s="39" t="n">
        <f aca="false" ca="false" dt2D="false" dtr="false" t="normal">E64-E64*скидка_17</f>
        <v>38</v>
      </c>
    </row>
    <row customHeight="true" ht="20.25" outlineLevel="0" r="65">
      <c r="A65" s="38" t="n"/>
      <c r="B65" s="511" t="s">
        <v>525</v>
      </c>
      <c r="C65" s="43" t="s"/>
      <c r="D65" s="163" t="n">
        <v>0.62</v>
      </c>
      <c r="E65" s="20" t="n">
        <f aca="false" ca="false" dt2D="false" dtr="false" t="normal">D65*курс_17</f>
        <v>62</v>
      </c>
      <c r="F65" s="39" t="n">
        <f aca="false" ca="false" dt2D="false" dtr="false" t="normal">E65-E65*скидка_17</f>
        <v>62</v>
      </c>
    </row>
    <row customHeight="true" ht="17.25" outlineLevel="0" r="66">
      <c r="A66" s="38" t="n"/>
      <c r="B66" s="511" t="s">
        <v>526</v>
      </c>
      <c r="C66" s="43" t="s"/>
      <c r="D66" s="163" t="n">
        <v>0.27</v>
      </c>
      <c r="E66" s="20" t="n">
        <f aca="false" ca="false" dt2D="false" dtr="false" t="normal">D66*курс_17</f>
        <v>27</v>
      </c>
      <c r="F66" s="39" t="n">
        <f aca="false" ca="false" dt2D="false" dtr="false" t="normal">E66-E66*скидка_17</f>
        <v>27</v>
      </c>
    </row>
    <row customHeight="true" ht="22.5" outlineLevel="0" r="67">
      <c r="A67" s="38" t="n"/>
      <c r="B67" s="511" t="s">
        <v>527</v>
      </c>
      <c r="C67" s="43" t="s"/>
      <c r="D67" s="163" t="n">
        <v>0.54285</v>
      </c>
      <c r="E67" s="39" t="n">
        <f aca="false" ca="false" dt2D="false" dtr="false" t="normal">D67*курс_17</f>
        <v>54.285000000000004</v>
      </c>
      <c r="F67" s="39" t="n">
        <f aca="false" ca="false" dt2D="false" dtr="false" t="normal">E67-E67*скидка_17</f>
        <v>54.285000000000004</v>
      </c>
    </row>
    <row customHeight="true" ht="22.5" outlineLevel="0" r="68">
      <c r="A68" s="535" t="n"/>
      <c r="B68" s="511" t="s">
        <v>528</v>
      </c>
      <c r="C68" s="43" t="s"/>
      <c r="D68" s="130" t="n">
        <v>0.65</v>
      </c>
      <c r="E68" s="39" t="n">
        <f aca="false" ca="false" dt2D="false" dtr="false" t="normal">D68*курс_17</f>
        <v>65</v>
      </c>
      <c r="F68" s="39" t="n">
        <f aca="false" ca="false" dt2D="false" dtr="false" t="normal">E68-E68*скидка_17</f>
        <v>65</v>
      </c>
    </row>
    <row customHeight="true" ht="27.75" outlineLevel="0" r="69">
      <c r="A69" s="38" t="n"/>
      <c r="B69" s="511" t="s">
        <v>529</v>
      </c>
      <c r="C69" s="43" t="s"/>
      <c r="D69" s="140" t="n">
        <v>0.34</v>
      </c>
      <c r="E69" s="39" t="n">
        <f aca="false" ca="false" dt2D="false" dtr="false" t="normal">D69*курс_17</f>
        <v>34</v>
      </c>
      <c r="F69" s="39" t="n">
        <f aca="false" ca="false" dt2D="false" dtr="false" t="normal">E69-E69*скидка_17</f>
        <v>34</v>
      </c>
    </row>
    <row customHeight="true" ht="25.5" outlineLevel="0" r="70">
      <c r="A70" s="38" t="n"/>
      <c r="B70" s="511" t="s">
        <v>530</v>
      </c>
      <c r="C70" s="43" t="s"/>
      <c r="D70" s="205" t="s"/>
      <c r="E70" s="99" t="s"/>
      <c r="F70" s="99" t="s"/>
    </row>
    <row customHeight="true" ht="21.75" outlineLevel="0" r="71">
      <c r="A71" s="38" t="n"/>
      <c r="B71" s="511" t="s">
        <v>531</v>
      </c>
      <c r="C71" s="43" t="s"/>
      <c r="D71" s="205" t="s"/>
      <c r="E71" s="99" t="s"/>
      <c r="F71" s="99" t="s"/>
    </row>
    <row customHeight="true" ht="25.5" outlineLevel="0" r="72">
      <c r="A72" s="38" t="n"/>
      <c r="B72" s="511" t="s">
        <v>532</v>
      </c>
      <c r="C72" s="43" t="s"/>
      <c r="D72" s="205" t="s"/>
      <c r="E72" s="99" t="s"/>
      <c r="F72" s="99" t="s"/>
    </row>
    <row customHeight="true" ht="20.25" outlineLevel="0" r="73">
      <c r="A73" s="38" t="n"/>
      <c r="B73" s="511" t="s">
        <v>533</v>
      </c>
      <c r="C73" s="43" t="s"/>
      <c r="D73" s="205" t="s"/>
      <c r="E73" s="99" t="s"/>
      <c r="F73" s="99" t="s"/>
    </row>
    <row customHeight="true" ht="20.25" outlineLevel="0" r="74">
      <c r="A74" s="38" t="n"/>
      <c r="B74" s="511" t="s">
        <v>534</v>
      </c>
      <c r="C74" s="43" t="s"/>
      <c r="D74" s="205" t="s"/>
      <c r="E74" s="99" t="s"/>
      <c r="F74" s="99" t="s"/>
    </row>
    <row customHeight="true" ht="20.25" outlineLevel="0" r="75">
      <c r="A75" s="38" t="n"/>
      <c r="B75" s="511" t="s">
        <v>535</v>
      </c>
      <c r="C75" s="46" t="s"/>
      <c r="D75" s="207" t="s"/>
      <c r="E75" s="102" t="s"/>
      <c r="F75" s="102" t="s"/>
    </row>
    <row outlineLevel="0" r="76">
      <c r="A76" s="34" t="n"/>
      <c r="B76" s="510" t="s">
        <v>536</v>
      </c>
      <c r="C76" s="38" t="n"/>
      <c r="D76" s="163" t="n">
        <v>0.21</v>
      </c>
      <c r="E76" s="20" t="n">
        <f aca="false" ca="false" dt2D="false" dtr="false" t="normal">D76*курс_17</f>
        <v>21</v>
      </c>
      <c r="F76" s="39" t="n">
        <f aca="false" ca="false" dt2D="false" dtr="false" t="normal">E76-E76*скидка_17</f>
        <v>21</v>
      </c>
    </row>
    <row customHeight="true" ht="15.75" outlineLevel="0" r="77">
      <c r="A77" s="47" t="n"/>
      <c r="B77" s="48" t="s"/>
      <c r="C77" s="48" t="s"/>
      <c r="D77" s="48" t="s"/>
      <c r="E77" s="48" t="s"/>
      <c r="F77" s="49" t="s"/>
    </row>
    <row ht="18.75" outlineLevel="0" r="78">
      <c r="A78" s="292" t="s">
        <v>537</v>
      </c>
      <c r="B78" s="293" t="s"/>
      <c r="C78" s="293" t="s"/>
      <c r="D78" s="293" t="s"/>
      <c r="E78" s="293" t="s"/>
      <c r="F78" s="294" t="s"/>
    </row>
    <row customHeight="true" ht="24" outlineLevel="0" r="79">
      <c r="A79" s="34" t="n"/>
      <c r="B79" s="511" t="s">
        <v>538</v>
      </c>
      <c r="C79" s="302" t="s">
        <v>523</v>
      </c>
      <c r="D79" s="163" t="n">
        <v>0.92</v>
      </c>
      <c r="E79" s="76" t="n">
        <v>61.1</v>
      </c>
      <c r="F79" s="76" t="n">
        <f aca="false" ca="false" dt2D="false" dtr="false" t="normal">E79-E79*скидка_17</f>
        <v>61.099999999999994</v>
      </c>
    </row>
    <row customHeight="true" ht="24" outlineLevel="0" r="80">
      <c r="A80" s="34" t="n"/>
      <c r="B80" s="511" t="s">
        <v>539</v>
      </c>
      <c r="C80" s="43" t="s"/>
      <c r="D80" s="205" t="s"/>
      <c r="E80" s="99" t="s"/>
      <c r="F80" s="99" t="s"/>
    </row>
    <row customHeight="true" ht="24" outlineLevel="0" r="81">
      <c r="A81" s="34" t="n"/>
      <c r="B81" s="511" t="s">
        <v>540</v>
      </c>
      <c r="C81" s="43" t="s"/>
      <c r="D81" s="205" t="s"/>
      <c r="E81" s="99" t="s"/>
      <c r="F81" s="99" t="s"/>
    </row>
    <row customHeight="true" ht="24" outlineLevel="0" r="82">
      <c r="A82" s="34" t="n"/>
      <c r="B82" s="511" t="s">
        <v>541</v>
      </c>
      <c r="C82" s="43" t="s"/>
      <c r="D82" s="205" t="s"/>
      <c r="E82" s="99" t="s"/>
      <c r="F82" s="99" t="s"/>
    </row>
    <row customHeight="true" ht="24" outlineLevel="0" r="83">
      <c r="A83" s="34" t="n"/>
      <c r="B83" s="511" t="s">
        <v>542</v>
      </c>
      <c r="C83" s="43" t="s"/>
      <c r="D83" s="205" t="s"/>
      <c r="E83" s="99" t="s"/>
      <c r="F83" s="99" t="s"/>
    </row>
    <row customHeight="true" ht="24" outlineLevel="0" r="84">
      <c r="A84" s="307" t="n"/>
      <c r="B84" s="303" t="s">
        <v>543</v>
      </c>
      <c r="C84" s="310" t="s"/>
      <c r="D84" s="536" t="s"/>
      <c r="E84" s="313" t="s"/>
      <c r="F84" s="313" t="s"/>
    </row>
    <row ht="15" outlineLevel="0" r="85">
      <c r="A85" s="529" t="n"/>
      <c r="B85" s="530" t="s"/>
      <c r="C85" s="530" t="s"/>
      <c r="D85" s="530" t="s"/>
      <c r="E85" s="530" t="s"/>
      <c r="F85" s="531" t="s"/>
    </row>
    <row customHeight="true" ht="18.75" outlineLevel="0" r="86">
      <c r="A86" s="537" t="s">
        <v>544</v>
      </c>
      <c r="B86" s="538" t="s"/>
      <c r="C86" s="538" t="s"/>
      <c r="D86" s="538" t="s"/>
      <c r="E86" s="538" t="s"/>
      <c r="F86" s="539" t="s"/>
    </row>
    <row ht="18.75" outlineLevel="0" r="87">
      <c r="A87" s="292" t="s">
        <v>545</v>
      </c>
      <c r="B87" s="293" t="s"/>
      <c r="C87" s="293" t="s"/>
      <c r="D87" s="293" t="s"/>
      <c r="E87" s="293" t="s"/>
      <c r="F87" s="294" t="s"/>
    </row>
    <row customHeight="true" ht="73.5" outlineLevel="0" r="88">
      <c r="A88" s="540" t="n"/>
      <c r="B88" s="511" t="s">
        <v>546</v>
      </c>
      <c r="C88" s="25" t="s">
        <v>229</v>
      </c>
      <c r="D88" s="163" t="n">
        <v>0.64</v>
      </c>
      <c r="E88" s="20" t="n">
        <f aca="false" ca="false" dt2D="false" dtr="false" t="normal">D88*курс_17</f>
        <v>64</v>
      </c>
      <c r="F88" s="39" t="n">
        <f aca="false" ca="false" dt2D="false" dtr="false" t="normal">E88-E88*скидка_17</f>
        <v>64</v>
      </c>
    </row>
    <row customHeight="true" ht="73.5" outlineLevel="0" r="89">
      <c r="A89" s="541" t="s"/>
      <c r="B89" s="511" t="s">
        <v>547</v>
      </c>
      <c r="C89" s="46" t="s"/>
      <c r="D89" s="163" t="n">
        <v>0.95</v>
      </c>
      <c r="E89" s="20" t="n">
        <f aca="false" ca="false" dt2D="false" dtr="false" t="normal">D89*курс_17</f>
        <v>95</v>
      </c>
      <c r="F89" s="39" t="n">
        <f aca="false" ca="false" dt2D="false" dtr="false" t="normal">E89-E89*скидка_17</f>
        <v>95</v>
      </c>
    </row>
    <row customHeight="true" ht="21.75" outlineLevel="0" r="90">
      <c r="A90" s="542" t="s">
        <v>548</v>
      </c>
      <c r="B90" s="543" t="s"/>
      <c r="C90" s="543" t="s"/>
      <c r="D90" s="543" t="s"/>
      <c r="E90" s="543" t="s"/>
      <c r="F90" s="544" t="s"/>
    </row>
    <row customHeight="true" ht="104.25" outlineLevel="0" r="91">
      <c r="A91" s="545" t="n"/>
      <c r="B91" s="511" t="s">
        <v>438</v>
      </c>
      <c r="C91" s="25" t="s">
        <v>229</v>
      </c>
      <c r="D91" s="163" t="n">
        <v>1.6614675</v>
      </c>
      <c r="E91" s="39" t="n">
        <f aca="false" ca="false" dt2D="false" dtr="false" t="normal">D91*курс_17</f>
        <v>166.14675</v>
      </c>
      <c r="F91" s="39" t="n">
        <f aca="false" ca="false" dt2D="false" dtr="false" t="normal">E91-E91*скидка_17</f>
        <v>166.14675</v>
      </c>
    </row>
    <row customHeight="true" ht="107.25" outlineLevel="0" r="92">
      <c r="A92" s="545" t="n"/>
      <c r="B92" s="511" t="s">
        <v>439</v>
      </c>
      <c r="C92" s="162" t="s">
        <v>440</v>
      </c>
      <c r="D92" s="163" t="n">
        <v>9.702</v>
      </c>
      <c r="E92" s="39" t="n">
        <f aca="false" ca="false" dt2D="false" dtr="false" t="normal">D92*курс_17</f>
        <v>970.2</v>
      </c>
      <c r="F92" s="39" t="n">
        <f aca="false" ca="false" dt2D="false" dtr="false" t="normal">E92-E92*скидка_17</f>
        <v>970.2</v>
      </c>
    </row>
    <row customHeight="true" ht="22.5" outlineLevel="0" r="93">
      <c r="A93" s="542" t="s">
        <v>549</v>
      </c>
      <c r="B93" s="543" t="s"/>
      <c r="C93" s="543" t="s"/>
      <c r="D93" s="543" t="s"/>
      <c r="E93" s="543" t="s"/>
      <c r="F93" s="544" t="s"/>
    </row>
    <row customHeight="true" ht="27" outlineLevel="0" r="94">
      <c r="B94" s="511" t="s">
        <v>550</v>
      </c>
      <c r="C94" s="25" t="s">
        <v>551</v>
      </c>
      <c r="D94" s="163" t="n">
        <v>0.21</v>
      </c>
      <c r="E94" s="20" t="n">
        <f aca="false" ca="false" dt2D="false" dtr="false" t="normal">D94*курс_17</f>
        <v>21</v>
      </c>
      <c r="F94" s="39" t="n">
        <f aca="false" ca="false" dt2D="false" dtr="false" t="normal">E94-E94*скидка_17</f>
        <v>21</v>
      </c>
    </row>
    <row customHeight="true" ht="27" outlineLevel="0" r="95">
      <c r="B95" s="511" t="s">
        <v>552</v>
      </c>
      <c r="C95" s="43" t="s"/>
      <c r="D95" s="163" t="n">
        <v>0.54</v>
      </c>
      <c r="E95" s="20" t="n">
        <f aca="false" ca="false" dt2D="false" dtr="false" t="normal">D95*курс_17</f>
        <v>54</v>
      </c>
      <c r="F95" s="39" t="n">
        <f aca="false" ca="false" dt2D="false" dtr="false" t="normal">E95-E95*скидка_17</f>
        <v>54</v>
      </c>
    </row>
    <row customHeight="true" ht="27" outlineLevel="0" r="96">
      <c r="A96" s="38" t="n"/>
      <c r="B96" s="511" t="n"/>
      <c r="C96" s="43" t="s"/>
      <c r="D96" s="163" t="n"/>
      <c r="E96" s="39" t="n"/>
      <c r="F96" s="39" t="n"/>
    </row>
    <row customHeight="true" ht="27" outlineLevel="0" r="97">
      <c r="A97" s="38" t="n"/>
      <c r="B97" s="511" t="n"/>
      <c r="C97" s="46" t="s"/>
      <c r="D97" s="163" t="n"/>
      <c r="E97" s="39" t="n"/>
      <c r="F97" s="39" t="n"/>
    </row>
    <row customHeight="true" ht="15" outlineLevel="0" r="98">
      <c r="A98" s="47" t="n"/>
      <c r="B98" s="48" t="s"/>
      <c r="C98" s="48" t="s"/>
      <c r="D98" s="48" t="s"/>
      <c r="E98" s="48" t="s"/>
      <c r="F98" s="49" t="s"/>
    </row>
    <row customHeight="true" ht="105" outlineLevel="0" r="99">
      <c r="A99" s="38" t="n"/>
      <c r="B99" s="511" t="s">
        <v>553</v>
      </c>
      <c r="C99" s="380" t="s">
        <v>554</v>
      </c>
      <c r="D99" s="163" t="n">
        <v>1.4189175</v>
      </c>
      <c r="E99" s="39" t="e">
        <f aca="false" ca="false" dt2D="false" dtr="false" t="normal">D99*курс_16</f>
        <v>#GETTING_DATA</v>
      </c>
      <c r="F99" s="39" t="e">
        <f aca="false" ca="false" dt2D="false" dtr="false" t="normal">E99-E99*скидка_17</f>
        <v>#GETTING_DATA</v>
      </c>
    </row>
    <row customHeight="true" ht="15.75" outlineLevel="0" r="100">
      <c r="A100" s="47" t="n"/>
      <c r="B100" s="48" t="s"/>
      <c r="C100" s="48" t="s"/>
      <c r="D100" s="48" t="s"/>
      <c r="E100" s="48" t="s"/>
      <c r="F100" s="49" t="s"/>
    </row>
    <row customHeight="true" ht="42" outlineLevel="0" r="101">
      <c r="A101" s="540" t="n"/>
      <c r="B101" s="303" t="s">
        <v>555</v>
      </c>
      <c r="C101" s="300" t="s">
        <v>485</v>
      </c>
      <c r="D101" s="163" t="n">
        <v>4.90875</v>
      </c>
      <c r="E101" s="76" t="n">
        <f aca="false" ca="false" dt2D="false" dtr="false" t="normal">D101*курс_17</f>
        <v>490.87500000000006</v>
      </c>
      <c r="F101" s="76" t="n">
        <f aca="false" ca="false" dt2D="false" dtr="false" t="normal">E101-E101*скидка_17</f>
        <v>490.87500000000006</v>
      </c>
    </row>
    <row customHeight="true" ht="15" outlineLevel="0" r="102">
      <c r="A102" s="51" t="s"/>
      <c r="B102" s="512" t="s"/>
      <c r="C102" s="164" t="s"/>
      <c r="D102" s="205" t="s"/>
      <c r="E102" s="99" t="s"/>
      <c r="F102" s="99" t="s"/>
    </row>
    <row customHeight="true" ht="15" outlineLevel="0" r="103">
      <c r="A103" s="51" t="s"/>
      <c r="B103" s="512" t="s"/>
      <c r="C103" s="164" t="s"/>
      <c r="D103" s="205" t="s"/>
      <c r="E103" s="99" t="s"/>
      <c r="F103" s="99" t="s"/>
    </row>
    <row customHeight="true" ht="15" outlineLevel="0" r="104">
      <c r="A104" s="51" t="s"/>
      <c r="B104" s="512" t="s"/>
      <c r="C104" s="164" t="s"/>
      <c r="D104" s="205" t="s"/>
      <c r="E104" s="99" t="s"/>
      <c r="F104" s="99" t="s"/>
    </row>
    <row customHeight="true" ht="15" outlineLevel="0" r="105">
      <c r="A105" s="51" t="s"/>
      <c r="B105" s="512" t="s"/>
      <c r="C105" s="164" t="s"/>
      <c r="D105" s="205" t="s"/>
      <c r="E105" s="99" t="s"/>
      <c r="F105" s="99" t="s"/>
    </row>
    <row customHeight="true" ht="15" outlineLevel="0" r="106">
      <c r="A106" s="51" t="s"/>
      <c r="B106" s="512" t="s"/>
      <c r="C106" s="164" t="s"/>
      <c r="D106" s="205" t="s"/>
      <c r="E106" s="99" t="s"/>
      <c r="F106" s="99" t="s"/>
    </row>
    <row customHeight="true" ht="15" outlineLevel="0" r="107">
      <c r="A107" s="51" t="s"/>
      <c r="B107" s="512" t="s"/>
      <c r="C107" s="164" t="s"/>
      <c r="D107" s="205" t="s"/>
      <c r="E107" s="99" t="s"/>
      <c r="F107" s="99" t="s"/>
    </row>
    <row customHeight="true" ht="15" outlineLevel="0" r="108">
      <c r="A108" s="541" t="s"/>
      <c r="B108" s="546" t="s"/>
      <c r="C108" s="308" t="s"/>
      <c r="D108" s="536" t="s"/>
      <c r="E108" s="313" t="s"/>
      <c r="F108" s="313" t="s"/>
    </row>
    <row ht="15" outlineLevel="0" r="109">
      <c r="A109" s="529" t="n"/>
      <c r="B109" s="530" t="s"/>
      <c r="C109" s="530" t="s"/>
      <c r="D109" s="530" t="s"/>
      <c r="E109" s="530" t="s"/>
      <c r="F109" s="531" t="s"/>
    </row>
    <row customHeight="true" ht="22.5" outlineLevel="0" r="110">
      <c r="A110" s="537" t="s">
        <v>556</v>
      </c>
      <c r="B110" s="538" t="s"/>
      <c r="C110" s="538" t="s"/>
      <c r="D110" s="538" t="s"/>
      <c r="E110" s="538" t="s"/>
      <c r="F110" s="539" t="s"/>
    </row>
    <row customHeight="true" ht="124.5" outlineLevel="0" r="111">
      <c r="A111" s="547" t="n"/>
      <c r="B111" s="548" t="s">
        <v>423</v>
      </c>
      <c r="C111" s="526" t="s">
        <v>229</v>
      </c>
      <c r="D111" s="163" t="n">
        <v>1.35</v>
      </c>
      <c r="E111" s="549" t="e">
        <f aca="false" ca="false" dt2D="false" dtr="false" t="normal">D111*курс_15</f>
        <v>#GETTING_DATA</v>
      </c>
      <c r="F111" s="367" t="e">
        <f aca="false" ca="false" dt2D="false" dtr="false" t="normal">E111-E111*скидка_17</f>
        <v>#GETTING_DATA</v>
      </c>
    </row>
    <row customHeight="true" ht="18.75" outlineLevel="0" r="112">
      <c r="A112" s="550" t="n"/>
      <c r="B112" s="551" t="s"/>
      <c r="C112" s="551" t="s"/>
      <c r="D112" s="551" t="s"/>
      <c r="E112" s="551" t="s"/>
      <c r="F112" s="552" t="s"/>
    </row>
    <row customHeight="true" ht="136.5" outlineLevel="0" r="113">
      <c r="A113" s="547" t="n"/>
      <c r="B113" s="526" t="s">
        <v>425</v>
      </c>
      <c r="C113" s="526" t="s">
        <v>229</v>
      </c>
      <c r="D113" s="515" t="n">
        <v>2.9</v>
      </c>
      <c r="E113" s="526" t="e">
        <f aca="false" ca="false" dt2D="false" dtr="false" t="normal">D113*курс_15</f>
        <v>#GETTING_DATA</v>
      </c>
      <c r="F113" s="553" t="e">
        <f aca="false" ca="false" dt2D="false" dtr="false" t="normal">E113-E113*скидка_17</f>
        <v>#GETTING_DATA</v>
      </c>
    </row>
    <row customHeight="true" ht="19.5" outlineLevel="0" r="114">
      <c r="A114" s="550" t="n"/>
      <c r="B114" s="551" t="s"/>
      <c r="C114" s="551" t="s"/>
      <c r="D114" s="551" t="s"/>
      <c r="E114" s="551" t="s"/>
      <c r="F114" s="552" t="s"/>
    </row>
    <row customHeight="true" ht="130.5" outlineLevel="0" r="115">
      <c r="A115" s="547" t="n"/>
      <c r="B115" s="526" t="s">
        <v>426</v>
      </c>
      <c r="C115" s="526" t="s">
        <v>303</v>
      </c>
      <c r="D115" s="515" t="n">
        <v>1.576575</v>
      </c>
      <c r="E115" s="526" t="e">
        <f aca="false" ca="false" dt2D="false" dtr="false" t="normal">D115*курс_15</f>
        <v>#GETTING_DATA</v>
      </c>
      <c r="F115" s="553" t="e">
        <f aca="false" ca="false" dt2D="false" dtr="false" t="normal">E115-E115*скидка_17</f>
        <v>#GETTING_DATA</v>
      </c>
    </row>
    <row customHeight="true" ht="16.5" outlineLevel="0" r="116">
      <c r="A116" s="550" t="n"/>
      <c r="B116" s="551" t="s"/>
      <c r="C116" s="551" t="s"/>
      <c r="D116" s="551" t="s"/>
      <c r="E116" s="551" t="s"/>
      <c r="F116" s="552" t="s"/>
    </row>
    <row outlineLevel="0" r="117">
      <c r="A117" s="554" t="n"/>
      <c r="B117" s="555" t="s">
        <v>557</v>
      </c>
      <c r="C117" s="380" t="s">
        <v>229</v>
      </c>
      <c r="D117" s="556" t="n">
        <v>0.05</v>
      </c>
      <c r="E117" s="20" t="n">
        <f aca="false" ca="false" dt2D="false" dtr="false" t="normal">D117*курс_17</f>
        <v>5</v>
      </c>
      <c r="F117" s="93" t="n">
        <f aca="false" ca="false" dt2D="false" dtr="false" t="normal">E117-E117*скидка_17</f>
        <v>5</v>
      </c>
    </row>
    <row outlineLevel="0" r="118">
      <c r="A118" s="34" t="n"/>
      <c r="B118" s="510" t="s">
        <v>558</v>
      </c>
      <c r="C118" s="43" t="s"/>
      <c r="D118" s="140" t="n">
        <v>0.13</v>
      </c>
      <c r="E118" s="20" t="n">
        <f aca="false" ca="false" dt2D="false" dtr="false" t="normal">D118*курс_17</f>
        <v>13</v>
      </c>
      <c r="F118" s="39" t="n">
        <f aca="false" ca="false" dt2D="false" dtr="false" t="normal">E118-E118*скидка_17</f>
        <v>13</v>
      </c>
    </row>
    <row outlineLevel="0" r="119">
      <c r="A119" s="34" t="n"/>
      <c r="B119" s="510" t="s">
        <v>559</v>
      </c>
      <c r="C119" s="43" t="s"/>
      <c r="D119" s="140" t="n">
        <v>0.13</v>
      </c>
      <c r="E119" s="20" t="n">
        <f aca="false" ca="false" dt2D="false" dtr="false" t="normal">D119*курс_17</f>
        <v>13</v>
      </c>
      <c r="F119" s="39" t="n">
        <f aca="false" ca="false" dt2D="false" dtr="false" t="normal">E119-E119*скидка_17</f>
        <v>13</v>
      </c>
    </row>
    <row outlineLevel="0" r="120">
      <c r="A120" s="34" t="n"/>
      <c r="B120" s="510" t="s">
        <v>560</v>
      </c>
      <c r="C120" s="43" t="s"/>
      <c r="D120" s="140" t="n">
        <v>2.2</v>
      </c>
      <c r="E120" s="20" t="n">
        <f aca="false" ca="false" dt2D="false" dtr="false" t="normal">D120*курс_17</f>
        <v>220.00000000000003</v>
      </c>
      <c r="F120" s="39" t="n">
        <f aca="false" ca="false" dt2D="false" dtr="false" t="normal">E120-E120*скидка_17</f>
        <v>220.00000000000003</v>
      </c>
    </row>
    <row outlineLevel="0" r="121">
      <c r="A121" s="34" t="n"/>
      <c r="B121" s="510" t="s">
        <v>561</v>
      </c>
      <c r="C121" s="46" t="s"/>
      <c r="D121" s="154" t="n">
        <v>0.15</v>
      </c>
      <c r="E121" s="20" t="n">
        <f aca="false" ca="false" dt2D="false" dtr="false" t="normal">D121*курс_17</f>
        <v>15</v>
      </c>
      <c r="F121" s="39" t="n">
        <f aca="false" ca="false" dt2D="false" dtr="false" t="normal">E121-E121*скидка_17</f>
        <v>15</v>
      </c>
    </row>
  </sheetData>
  <mergeCells count="76">
    <mergeCell ref="C117:C121"/>
    <mergeCell ref="A116:F116"/>
    <mergeCell ref="A114:F114"/>
    <mergeCell ref="A112:F112"/>
    <mergeCell ref="A110:F110"/>
    <mergeCell ref="A109:F109"/>
    <mergeCell ref="C101:C108"/>
    <mergeCell ref="D101:D108"/>
    <mergeCell ref="E101:E108"/>
    <mergeCell ref="F101:F108"/>
    <mergeCell ref="B101:B108"/>
    <mergeCell ref="A101:A108"/>
    <mergeCell ref="A100:F100"/>
    <mergeCell ref="A98:F98"/>
    <mergeCell ref="C94:C97"/>
    <mergeCell ref="A93:F93"/>
    <mergeCell ref="A90:F90"/>
    <mergeCell ref="A87:F87"/>
    <mergeCell ref="A86:F86"/>
    <mergeCell ref="A85:F85"/>
    <mergeCell ref="A78:F78"/>
    <mergeCell ref="A77:F77"/>
    <mergeCell ref="F79:F84"/>
    <mergeCell ref="A88:A89"/>
    <mergeCell ref="E79:E84"/>
    <mergeCell ref="D79:D84"/>
    <mergeCell ref="C88:C89"/>
    <mergeCell ref="C79:C84"/>
    <mergeCell ref="F69:F75"/>
    <mergeCell ref="E69:E75"/>
    <mergeCell ref="D69:D75"/>
    <mergeCell ref="C62:C75"/>
    <mergeCell ref="A61:F61"/>
    <mergeCell ref="A60:F60"/>
    <mergeCell ref="C57:C59"/>
    <mergeCell ref="A56:F56"/>
    <mergeCell ref="A49:A55"/>
    <mergeCell ref="C49:C55"/>
    <mergeCell ref="A48:F48"/>
    <mergeCell ref="F43:F47"/>
    <mergeCell ref="F38:F42"/>
    <mergeCell ref="E43:E47"/>
    <mergeCell ref="E38:E42"/>
    <mergeCell ref="D43:D47"/>
    <mergeCell ref="D38:D42"/>
    <mergeCell ref="A37:F37"/>
    <mergeCell ref="B43:B47"/>
    <mergeCell ref="C38:C47"/>
    <mergeCell ref="B38:B42"/>
    <mergeCell ref="A32:F32"/>
    <mergeCell ref="A31:F31"/>
    <mergeCell ref="C33:C34"/>
    <mergeCell ref="E28:F28"/>
    <mergeCell ref="C18:C30"/>
    <mergeCell ref="A18:A29"/>
    <mergeCell ref="E22:F22"/>
    <mergeCell ref="B12:B15"/>
    <mergeCell ref="E18:F18"/>
    <mergeCell ref="A17:F17"/>
    <mergeCell ref="A16:F16"/>
    <mergeCell ref="E12:E15"/>
    <mergeCell ref="A1:B1"/>
    <mergeCell ref="A2:B2"/>
    <mergeCell ref="A3:F3"/>
    <mergeCell ref="A5:F5"/>
    <mergeCell ref="B6:B8"/>
    <mergeCell ref="D6:D8"/>
    <mergeCell ref="D9:D11"/>
    <mergeCell ref="B9:B11"/>
    <mergeCell ref="E9:E11"/>
    <mergeCell ref="F9:F11"/>
    <mergeCell ref="C6:C15"/>
    <mergeCell ref="F12:F15"/>
    <mergeCell ref="D12:D15"/>
    <mergeCell ref="E6:E8"/>
    <mergeCell ref="F6:F8"/>
  </mergeCells>
  <pageMargins bottom="0.75" footer="0.300000011920929" header="0.300000011920929" left="0.700000047683716" right="0.700000047683716" top="0.75"/>
  <pageSetup fitToHeight="0" fitToWidth="0" orientation="portrait" paperHeight="297mm" paperSize="9" paperWidth="210mm" scale="100"/>
  <drawing r:id="rId1"/>
</worksheet>
</file>

<file path=xl/worksheets/sheet18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G51"/>
  <sheetViews>
    <sheetView showZeros="true" workbookViewId="0"/>
  </sheetViews>
  <sheetFormatPr baseColWidth="8" customHeight="false" defaultColWidth="9.14062530925693" defaultRowHeight="15" zeroHeight="false"/>
  <cols>
    <col customWidth="true" max="7" min="7" outlineLevel="0" style="18" width="12.1406251400907"/>
  </cols>
  <sheetData>
    <row outlineLevel="0" r="1">
      <c r="A1" s="250" t="n"/>
      <c r="B1" s="250" t="s"/>
      <c r="C1" s="250" t="s"/>
      <c r="D1" s="250" t="s"/>
      <c r="E1" s="250" t="s"/>
      <c r="F1" s="250" t="s"/>
    </row>
    <row outlineLevel="0" r="2">
      <c r="A2" s="250" t="s"/>
      <c r="B2" s="250" t="s"/>
      <c r="C2" s="250" t="s"/>
      <c r="D2" s="250" t="s"/>
      <c r="E2" s="250" t="s"/>
      <c r="F2" s="250" t="s"/>
    </row>
    <row outlineLevel="0" r="3">
      <c r="A3" s="250" t="s"/>
      <c r="B3" s="250" t="s"/>
      <c r="C3" s="250" t="s"/>
      <c r="D3" s="250" t="s"/>
      <c r="E3" s="250" t="s"/>
      <c r="F3" s="250" t="s"/>
    </row>
    <row outlineLevel="0" r="4">
      <c r="A4" s="250" t="s"/>
      <c r="B4" s="250" t="s"/>
      <c r="C4" s="250" t="s"/>
      <c r="D4" s="250" t="s"/>
      <c r="E4" s="250" t="s"/>
      <c r="F4" s="250" t="s"/>
    </row>
    <row outlineLevel="0" r="5">
      <c r="A5" s="250" t="n"/>
      <c r="B5" s="250" t="s"/>
      <c r="C5" s="250" t="s"/>
      <c r="D5" s="250" t="s"/>
      <c r="E5" s="250" t="s"/>
      <c r="F5" s="250" t="s"/>
    </row>
    <row outlineLevel="0" r="6">
      <c r="A6" s="557" t="n"/>
      <c r="B6" s="558" t="s"/>
      <c r="C6" s="559" t="s"/>
      <c r="D6" s="560" t="s">
        <v>562</v>
      </c>
      <c r="E6" s="561" t="s"/>
      <c r="F6" s="562" t="s"/>
      <c r="G6" s="560" t="s">
        <v>26</v>
      </c>
    </row>
    <row outlineLevel="0" r="7">
      <c r="A7" s="563" t="n"/>
      <c r="B7" s="563" t="n"/>
      <c r="C7" s="563" t="n"/>
      <c r="D7" s="564" t="s">
        <v>563</v>
      </c>
      <c r="E7" s="565" t="s"/>
      <c r="F7" s="566" t="s"/>
      <c r="G7" s="567" t="n">
        <v>1000</v>
      </c>
    </row>
    <row outlineLevel="0" r="8">
      <c r="A8" s="563" t="n"/>
      <c r="B8" s="563" t="n"/>
      <c r="C8" s="563" t="n"/>
      <c r="D8" s="568" t="s"/>
      <c r="E8" s="366" t="s"/>
      <c r="F8" s="569" t="s"/>
      <c r="G8" s="570" t="s"/>
    </row>
    <row outlineLevel="0" r="9">
      <c r="A9" s="563" t="n"/>
      <c r="B9" s="563" t="n"/>
      <c r="C9" s="563" t="n"/>
      <c r="D9" s="568" t="s"/>
      <c r="E9" s="366" t="s"/>
      <c r="F9" s="569" t="s"/>
      <c r="G9" s="570" t="s"/>
    </row>
    <row outlineLevel="0" r="10">
      <c r="A10" s="563" t="n"/>
      <c r="B10" s="563" t="n"/>
      <c r="C10" s="563" t="n"/>
      <c r="D10" s="568" t="s"/>
      <c r="E10" s="366" t="s"/>
      <c r="F10" s="569" t="s"/>
      <c r="G10" s="570" t="s"/>
    </row>
    <row outlineLevel="0" r="11">
      <c r="A11" s="563" t="n"/>
      <c r="B11" s="563" t="n"/>
      <c r="C11" s="563" t="n"/>
      <c r="D11" s="568" t="s"/>
      <c r="E11" s="366" t="s"/>
      <c r="F11" s="569" t="s"/>
      <c r="G11" s="570" t="s"/>
    </row>
    <row outlineLevel="0" r="12">
      <c r="A12" s="563" t="n"/>
      <c r="B12" s="563" t="n"/>
      <c r="C12" s="563" t="n"/>
      <c r="D12" s="568" t="s"/>
      <c r="E12" s="366" t="s"/>
      <c r="F12" s="569" t="s"/>
      <c r="G12" s="570" t="s"/>
    </row>
    <row outlineLevel="0" r="13">
      <c r="A13" s="563" t="n"/>
      <c r="B13" s="563" t="n"/>
      <c r="C13" s="563" t="n"/>
      <c r="D13" s="568" t="s"/>
      <c r="E13" s="366" t="s"/>
      <c r="F13" s="569" t="s"/>
      <c r="G13" s="570" t="s"/>
    </row>
    <row outlineLevel="0" r="14">
      <c r="A14" s="563" t="n"/>
      <c r="B14" s="563" t="n"/>
      <c r="C14" s="563" t="n"/>
      <c r="D14" s="568" t="s"/>
      <c r="E14" s="366" t="s"/>
      <c r="F14" s="569" t="s"/>
      <c r="G14" s="570" t="s"/>
    </row>
    <row outlineLevel="0" r="15">
      <c r="A15" s="563" t="n"/>
      <c r="B15" s="563" t="n"/>
      <c r="C15" s="563" t="n"/>
      <c r="D15" s="568" t="s"/>
      <c r="E15" s="366" t="s"/>
      <c r="F15" s="569" t="s"/>
      <c r="G15" s="570" t="s"/>
    </row>
    <row outlineLevel="0" r="16">
      <c r="A16" s="571" t="n"/>
      <c r="B16" s="571" t="n"/>
      <c r="C16" s="571" t="n"/>
      <c r="D16" s="572" t="s"/>
      <c r="E16" s="573" t="s"/>
      <c r="F16" s="574" t="s"/>
      <c r="G16" s="575" t="s"/>
    </row>
    <row outlineLevel="0" r="17">
      <c r="A17" s="529" t="n"/>
      <c r="B17" s="530" t="s"/>
      <c r="C17" s="530" t="s"/>
      <c r="D17" s="530" t="s"/>
      <c r="E17" s="530" t="s"/>
      <c r="F17" s="530" t="s"/>
      <c r="G17" s="531" t="s"/>
    </row>
    <row outlineLevel="0" r="18">
      <c r="A18" s="576" t="n"/>
      <c r="B18" s="576" t="n"/>
      <c r="C18" s="576" t="n"/>
      <c r="D18" s="577" t="s">
        <v>564</v>
      </c>
      <c r="E18" s="578" t="s"/>
      <c r="F18" s="579" t="s"/>
      <c r="G18" s="580" t="n">
        <v>1100</v>
      </c>
    </row>
    <row outlineLevel="0" r="19">
      <c r="A19" s="563" t="n"/>
      <c r="B19" s="563" t="n"/>
      <c r="C19" s="563" t="n"/>
      <c r="D19" s="568" t="s"/>
      <c r="E19" s="366" t="s"/>
      <c r="F19" s="569" t="s"/>
      <c r="G19" s="570" t="s"/>
    </row>
    <row outlineLevel="0" r="20">
      <c r="A20" s="563" t="n"/>
      <c r="B20" s="563" t="n"/>
      <c r="C20" s="563" t="n"/>
      <c r="D20" s="568" t="s"/>
      <c r="E20" s="366" t="s"/>
      <c r="F20" s="569" t="s"/>
      <c r="G20" s="570" t="s"/>
    </row>
    <row outlineLevel="0" r="21">
      <c r="A21" s="563" t="n"/>
      <c r="B21" s="563" t="n"/>
      <c r="C21" s="563" t="n"/>
      <c r="D21" s="568" t="s"/>
      <c r="E21" s="366" t="s"/>
      <c r="F21" s="569" t="s"/>
      <c r="G21" s="570" t="s"/>
    </row>
    <row outlineLevel="0" r="22">
      <c r="A22" s="563" t="n"/>
      <c r="B22" s="563" t="n"/>
      <c r="C22" s="563" t="n"/>
      <c r="D22" s="568" t="s"/>
      <c r="E22" s="366" t="s"/>
      <c r="F22" s="569" t="s"/>
      <c r="G22" s="570" t="s"/>
    </row>
    <row outlineLevel="0" r="23">
      <c r="A23" s="563" t="n"/>
      <c r="B23" s="563" t="n"/>
      <c r="C23" s="563" t="n"/>
      <c r="D23" s="568" t="s"/>
      <c r="E23" s="366" t="s"/>
      <c r="F23" s="569" t="s"/>
      <c r="G23" s="570" t="s"/>
    </row>
    <row outlineLevel="0" r="24">
      <c r="A24" s="563" t="n"/>
      <c r="B24" s="563" t="n"/>
      <c r="C24" s="563" t="n"/>
      <c r="D24" s="568" t="s"/>
      <c r="E24" s="366" t="s"/>
      <c r="F24" s="569" t="s"/>
      <c r="G24" s="570" t="s"/>
    </row>
    <row outlineLevel="0" r="25">
      <c r="A25" s="563" t="n"/>
      <c r="B25" s="563" t="n"/>
      <c r="C25" s="563" t="n"/>
      <c r="D25" s="568" t="s"/>
      <c r="E25" s="366" t="s"/>
      <c r="F25" s="569" t="s"/>
      <c r="G25" s="570" t="s"/>
    </row>
    <row outlineLevel="0" r="26">
      <c r="A26" s="563" t="n"/>
      <c r="B26" s="563" t="n"/>
      <c r="C26" s="563" t="n"/>
      <c r="D26" s="568" t="s"/>
      <c r="E26" s="366" t="s"/>
      <c r="F26" s="569" t="s"/>
      <c r="G26" s="570" t="s"/>
    </row>
    <row outlineLevel="0" r="27">
      <c r="A27" s="563" t="n"/>
      <c r="B27" s="563" t="n"/>
      <c r="C27" s="563" t="n"/>
      <c r="D27" s="581" t="s"/>
      <c r="E27" s="582" t="s"/>
      <c r="F27" s="583" t="s"/>
      <c r="G27" s="584" t="s"/>
    </row>
    <row outlineLevel="0" r="28">
      <c r="A28" s="585" t="n"/>
      <c r="B28" s="586" t="s"/>
      <c r="C28" s="586" t="s"/>
      <c r="D28" s="586" t="s"/>
      <c r="E28" s="586" t="s"/>
      <c r="F28" s="586" t="s"/>
      <c r="G28" s="587" t="s"/>
    </row>
    <row outlineLevel="0" r="29">
      <c r="A29" s="563" t="n"/>
      <c r="B29" s="563" t="n"/>
      <c r="C29" s="563" t="n"/>
      <c r="D29" s="588" t="s">
        <v>565</v>
      </c>
      <c r="E29" s="565" t="s"/>
      <c r="F29" s="566" t="s"/>
      <c r="G29" s="589" t="n">
        <v>2500</v>
      </c>
    </row>
    <row outlineLevel="0" r="30">
      <c r="A30" s="563" t="n"/>
      <c r="B30" s="563" t="n"/>
      <c r="C30" s="563" t="n"/>
      <c r="D30" s="568" t="s"/>
      <c r="E30" s="366" t="s"/>
      <c r="F30" s="569" t="s"/>
      <c r="G30" s="570" t="s"/>
    </row>
    <row outlineLevel="0" r="31">
      <c r="A31" s="563" t="n"/>
      <c r="B31" s="563" t="n"/>
      <c r="C31" s="563" t="n"/>
      <c r="D31" s="568" t="s"/>
      <c r="E31" s="366" t="s"/>
      <c r="F31" s="569" t="s"/>
      <c r="G31" s="570" t="s"/>
    </row>
    <row outlineLevel="0" r="32">
      <c r="A32" s="563" t="n"/>
      <c r="B32" s="563" t="n"/>
      <c r="C32" s="563" t="n"/>
      <c r="D32" s="568" t="s"/>
      <c r="E32" s="366" t="s"/>
      <c r="F32" s="569" t="s"/>
      <c r="G32" s="570" t="s"/>
    </row>
    <row outlineLevel="0" r="33">
      <c r="A33" s="563" t="n"/>
      <c r="B33" s="563" t="n"/>
      <c r="C33" s="563" t="n"/>
      <c r="D33" s="568" t="s"/>
      <c r="E33" s="366" t="s"/>
      <c r="F33" s="569" t="s"/>
      <c r="G33" s="570" t="s"/>
    </row>
    <row outlineLevel="0" r="34">
      <c r="A34" s="563" t="n"/>
      <c r="B34" s="563" t="n"/>
      <c r="C34" s="563" t="n"/>
      <c r="D34" s="568" t="s"/>
      <c r="E34" s="366" t="s"/>
      <c r="F34" s="569" t="s"/>
      <c r="G34" s="570" t="s"/>
    </row>
    <row outlineLevel="0" r="35">
      <c r="A35" s="563" t="n"/>
      <c r="B35" s="563" t="n"/>
      <c r="C35" s="563" t="n"/>
      <c r="D35" s="568" t="s"/>
      <c r="E35" s="366" t="s"/>
      <c r="F35" s="569" t="s"/>
      <c r="G35" s="570" t="s"/>
    </row>
    <row outlineLevel="0" r="36">
      <c r="A36" s="563" t="n"/>
      <c r="B36" s="563" t="n"/>
      <c r="C36" s="563" t="n"/>
      <c r="D36" s="568" t="s"/>
      <c r="E36" s="366" t="s"/>
      <c r="F36" s="569" t="s"/>
      <c r="G36" s="570" t="s"/>
    </row>
    <row outlineLevel="0" r="37">
      <c r="A37" s="563" t="n"/>
      <c r="B37" s="563" t="n"/>
      <c r="C37" s="563" t="n"/>
      <c r="D37" s="568" t="s"/>
      <c r="E37" s="366" t="s"/>
      <c r="F37" s="569" t="s"/>
      <c r="G37" s="570" t="s"/>
    </row>
    <row outlineLevel="0" r="38">
      <c r="A38" s="563" t="n"/>
      <c r="B38" s="563" t="n"/>
      <c r="C38" s="563" t="n"/>
      <c r="D38" s="581" t="s"/>
      <c r="E38" s="582" t="s"/>
      <c r="F38" s="583" t="s"/>
      <c r="G38" s="584" t="s"/>
    </row>
    <row outlineLevel="0" r="39">
      <c r="A39" s="590" t="n"/>
      <c r="B39" s="591" t="s"/>
      <c r="C39" s="591" t="s"/>
      <c r="D39" s="591" t="s"/>
      <c r="E39" s="591" t="s"/>
      <c r="F39" s="591" t="s"/>
      <c r="G39" s="592" t="s"/>
    </row>
    <row outlineLevel="0" r="40">
      <c r="A40" s="34" t="n"/>
      <c r="B40" s="34" t="n"/>
      <c r="C40" s="34" t="n"/>
      <c r="D40" s="162" t="s">
        <v>566</v>
      </c>
      <c r="E40" s="593" t="s"/>
      <c r="F40" s="594" t="s"/>
      <c r="G40" s="25" t="n">
        <v>2000</v>
      </c>
    </row>
    <row outlineLevel="0" r="41">
      <c r="A41" s="34" t="n"/>
      <c r="B41" s="34" t="n"/>
      <c r="C41" s="34" t="n"/>
      <c r="D41" s="595" t="s"/>
      <c r="E41" s="366" t="s"/>
      <c r="F41" s="596" t="s"/>
      <c r="G41" s="43" t="s"/>
    </row>
    <row outlineLevel="0" r="42">
      <c r="A42" s="34" t="n"/>
      <c r="B42" s="34" t="n"/>
      <c r="C42" s="34" t="n"/>
      <c r="D42" s="595" t="s"/>
      <c r="E42" s="366" t="s"/>
      <c r="F42" s="596" t="s"/>
      <c r="G42" s="43" t="s"/>
    </row>
    <row outlineLevel="0" r="43">
      <c r="A43" s="34" t="n"/>
      <c r="B43" s="34" t="n"/>
      <c r="C43" s="34" t="n"/>
      <c r="D43" s="595" t="s"/>
      <c r="E43" s="366" t="s"/>
      <c r="F43" s="596" t="s"/>
      <c r="G43" s="43" t="s"/>
    </row>
    <row outlineLevel="0" r="44">
      <c r="A44" s="34" t="n"/>
      <c r="B44" s="34" t="n"/>
      <c r="C44" s="34" t="n"/>
      <c r="D44" s="595" t="s"/>
      <c r="E44" s="366" t="s"/>
      <c r="F44" s="596" t="s"/>
      <c r="G44" s="43" t="s"/>
    </row>
    <row outlineLevel="0" r="45">
      <c r="A45" s="34" t="n"/>
      <c r="B45" s="34" t="n"/>
      <c r="C45" s="34" t="n"/>
      <c r="D45" s="595" t="s"/>
      <c r="E45" s="366" t="s"/>
      <c r="F45" s="596" t="s"/>
      <c r="G45" s="43" t="s"/>
    </row>
    <row outlineLevel="0" r="46">
      <c r="A46" s="34" t="n"/>
      <c r="B46" s="34" t="n"/>
      <c r="C46" s="34" t="n"/>
      <c r="D46" s="595" t="s"/>
      <c r="E46" s="366" t="s"/>
      <c r="F46" s="596" t="s"/>
      <c r="G46" s="43" t="s"/>
    </row>
    <row outlineLevel="0" r="47">
      <c r="A47" s="34" t="n"/>
      <c r="B47" s="34" t="n"/>
      <c r="C47" s="34" t="n"/>
      <c r="D47" s="595" t="s"/>
      <c r="E47" s="366" t="s"/>
      <c r="F47" s="596" t="s"/>
      <c r="G47" s="43" t="s"/>
    </row>
    <row outlineLevel="0" r="48">
      <c r="A48" s="34" t="n"/>
      <c r="B48" s="34" t="n"/>
      <c r="C48" s="34" t="n"/>
      <c r="D48" s="595" t="s"/>
      <c r="E48" s="366" t="s"/>
      <c r="F48" s="596" t="s"/>
      <c r="G48" s="43" t="s"/>
    </row>
    <row outlineLevel="0" r="49">
      <c r="A49" s="34" t="n"/>
      <c r="B49" s="34" t="n"/>
      <c r="C49" s="34" t="n"/>
      <c r="D49" s="597" t="s"/>
      <c r="E49" s="598" t="s"/>
      <c r="F49" s="599" t="s"/>
      <c r="G49" s="46" t="s"/>
    </row>
    <row outlineLevel="0" r="50">
      <c r="A50" s="47" t="n"/>
      <c r="B50" s="48" t="s"/>
      <c r="C50" s="48" t="s"/>
      <c r="D50" s="48" t="s"/>
      <c r="E50" s="48" t="s"/>
      <c r="F50" s="48" t="s"/>
      <c r="G50" s="49" t="s"/>
    </row>
    <row outlineLevel="0" r="51">
      <c r="A51" s="50" t="n"/>
      <c r="B51" s="181" t="s"/>
      <c r="C51" s="182" t="s"/>
      <c r="D51" s="162" t="s">
        <v>567</v>
      </c>
      <c r="E51" s="600" t="s"/>
      <c r="F51" s="601" t="s"/>
      <c r="G51" s="25" t="n">
        <v>2000</v>
      </c>
    </row>
  </sheetData>
  <mergeCells count="18">
    <mergeCell ref="A1:F4"/>
    <mergeCell ref="A5:F5"/>
    <mergeCell ref="D6:F6"/>
    <mergeCell ref="A6:C6"/>
    <mergeCell ref="D7:F16"/>
    <mergeCell ref="G7:G16"/>
    <mergeCell ref="A17:G17"/>
    <mergeCell ref="D18:F27"/>
    <mergeCell ref="G18:G27"/>
    <mergeCell ref="A28:G28"/>
    <mergeCell ref="A50:G50"/>
    <mergeCell ref="D51:F51"/>
    <mergeCell ref="A51:C51"/>
    <mergeCell ref="G40:G49"/>
    <mergeCell ref="D40:F49"/>
    <mergeCell ref="A39:G39"/>
    <mergeCell ref="D29:F38"/>
    <mergeCell ref="G29:G38"/>
  </mergeCells>
  <pageMargins bottom="0.75" footer="0.300000011920929" header="0.300000011920929" left="0.700000047683716" right="0.700000047683716" top="0.75"/>
  <drawing r:id="rId1"/>
</worksheet>
</file>

<file path=xl/worksheets/sheet19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J115"/>
  <sheetViews>
    <sheetView showZeros="true" workbookViewId="0">
      <pane activePane="bottomLeft" state="frozen" topLeftCell="A4" xSplit="0" ySplit="3"/>
    </sheetView>
  </sheetViews>
  <sheetFormatPr baseColWidth="8" customHeight="false" defaultColWidth="9.14062530925693" defaultRowHeight="18.75" zeroHeight="false"/>
  <cols>
    <col customWidth="true" max="1" min="1" outlineLevel="0" width="19.710937625553"/>
    <col customWidth="true" max="2" min="2" outlineLevel="0" style="14" width="11.4257816365712"/>
    <col customWidth="true" max="3" min="3" outlineLevel="0" style="15" width="32"/>
    <col customWidth="true" max="4" min="4" outlineLevel="0" style="16" width="16.5703119779637"/>
    <col customWidth="true" max="5" min="5" outlineLevel="0" style="17" width="9.28515615814805"/>
    <col customWidth="true" hidden="true" max="6" min="6" outlineLevel="0" style="19" width="7.14062497092456"/>
    <col customWidth="true" max="9" min="7" outlineLevel="0" style="20" width="10.0000003383324"/>
    <col customWidth="true" max="10" min="10" outlineLevel="0" width="18.9999998308338"/>
  </cols>
  <sheetData>
    <row customHeight="true" ht="30.75" outlineLevel="0" r="1">
      <c r="A1" s="21" t="n"/>
      <c r="B1" s="21" t="s"/>
      <c r="C1" s="21" t="s"/>
      <c r="D1" s="22" t="s">
        <v>2</v>
      </c>
      <c r="E1" s="23" t="n">
        <f aca="false" ca="false" dt2D="false" dtr="false" t="normal">'Ваша скидка'!D7</f>
        <v>0</v>
      </c>
    </row>
    <row customHeight="true" ht="26.25" outlineLevel="0" r="2">
      <c r="A2" s="21" t="s"/>
      <c r="B2" s="21" t="s"/>
      <c r="C2" s="21" t="s"/>
      <c r="D2" s="132" t="s">
        <v>21</v>
      </c>
      <c r="E2" s="133" t="n">
        <f aca="false" ca="false" dt2D="false" dtr="false" t="normal">'Ваша скидка'!H2</f>
        <v>100</v>
      </c>
      <c r="G2" s="30" t="s">
        <v>23</v>
      </c>
      <c r="H2" s="602" t="s"/>
      <c r="I2" s="603" t="s"/>
    </row>
    <row customFormat="true" customHeight="true" ht="29.25" outlineLevel="0" r="3" s="3">
      <c r="A3" s="25" t="n"/>
      <c r="B3" s="26" t="s"/>
      <c r="C3" s="27" t="s"/>
      <c r="D3" s="28" t="s">
        <v>22</v>
      </c>
      <c r="E3" s="29" t="s"/>
      <c r="F3" s="30" t="s">
        <v>24</v>
      </c>
      <c r="G3" s="604" t="n">
        <v>1.9</v>
      </c>
      <c r="H3" s="604" t="n">
        <v>2.9</v>
      </c>
      <c r="I3" s="604" t="n">
        <v>3.9</v>
      </c>
    </row>
    <row ht="21" outlineLevel="0" r="4">
      <c r="A4" s="115" t="s">
        <v>67</v>
      </c>
      <c r="B4" s="116" t="s"/>
      <c r="C4" s="116" t="s"/>
      <c r="D4" s="116" t="s"/>
      <c r="E4" s="116" t="s"/>
      <c r="F4" s="116" t="s"/>
      <c r="G4" s="116" t="s"/>
      <c r="H4" s="116" t="s"/>
      <c r="I4" s="117" t="s"/>
    </row>
    <row ht="15" outlineLevel="0" r="5">
      <c r="A5" s="34" t="n"/>
      <c r="B5" s="35" t="s">
        <v>68</v>
      </c>
      <c r="C5" s="36" t="s">
        <v>69</v>
      </c>
      <c r="D5" s="37" t="s">
        <v>30</v>
      </c>
      <c r="E5" s="38" t="s">
        <v>31</v>
      </c>
      <c r="F5" s="39" t="n">
        <v>16.1315154</v>
      </c>
      <c r="G5" s="64" t="n">
        <f aca="false" ca="false" dt2D="false" dtr="false" t="normal">F5/5.8*1.9*курс_1-F5/5.8*1.9*курс_1*скидка_1</f>
        <v>528.446194137931</v>
      </c>
      <c r="H5" s="64" t="n">
        <f aca="false" ca="false" dt2D="false" dtr="false" t="normal">F5/5.8*2.9*курс_1-F5/5.8*2.9*курс_1*скидка_1</f>
        <v>806.5757699999999</v>
      </c>
      <c r="I5" s="64" t="n">
        <f aca="false" ca="false" dt2D="false" dtr="false" t="normal">F5/5.8*3.9*курс_1-F5/5.8*3.9*курс_1*скидка_1</f>
        <v>1084.705345862069</v>
      </c>
    </row>
    <row ht="15" outlineLevel="0" r="6">
      <c r="A6" s="34" t="n"/>
      <c r="B6" s="41" t="s"/>
      <c r="C6" s="42" t="s"/>
      <c r="D6" s="37" t="s">
        <v>32</v>
      </c>
      <c r="E6" s="38" t="s">
        <v>33</v>
      </c>
      <c r="F6" s="39" t="n">
        <v>16.4216052</v>
      </c>
      <c r="G6" s="64" t="n">
        <f aca="false" ca="false" dt2D="false" dtr="false" t="normal">F6/5.8*1.9*курс_1-F6/5.8*1.9*курс_1*скидка_1</f>
        <v>537.949135862069</v>
      </c>
      <c r="H6" s="64" t="n">
        <f aca="false" ca="false" dt2D="false" dtr="false" t="normal">F6/5.8*2.9*курс_1-F6/5.8*2.9*курс_1*скидка_1</f>
        <v>821.0802600000001</v>
      </c>
      <c r="I6" s="64" t="n">
        <f aca="false" ca="false" dt2D="false" dtr="false" t="normal">F6/5.8*3.9*курс_1-F6/5.8*3.9*курс_1*скидка_1</f>
        <v>1104.2113841379312</v>
      </c>
    </row>
    <row ht="15" outlineLevel="0" r="7">
      <c r="A7" s="34" t="n"/>
      <c r="B7" s="41" t="s"/>
      <c r="C7" s="42" t="s"/>
      <c r="D7" s="37" t="s">
        <v>34</v>
      </c>
      <c r="E7" s="38" t="s">
        <v>35</v>
      </c>
      <c r="F7" s="39" t="n">
        <v>16.837821</v>
      </c>
      <c r="G7" s="64" t="n">
        <f aca="false" ca="false" dt2D="false" dtr="false" t="normal">F7/5.8*1.9*курс_1-F7/5.8*1.9*курс_1*скидка_1</f>
        <v>551.5837913793105</v>
      </c>
      <c r="H7" s="64" t="n">
        <f aca="false" ca="false" dt2D="false" dtr="false" t="normal">F7/5.8*2.9*курс_1-F7/5.8*2.9*курс_1*скидка_1</f>
        <v>841.8910500000001</v>
      </c>
      <c r="I7" s="64" t="n">
        <f aca="false" ca="false" dt2D="false" dtr="false" t="normal">F7/5.8*3.9*курс_1-F7/5.8*3.9*курс_1*скидка_1</f>
        <v>1132.1983086206899</v>
      </c>
    </row>
    <row ht="15" outlineLevel="0" r="8">
      <c r="A8" s="34" t="n"/>
      <c r="B8" s="41" t="s"/>
      <c r="C8" s="42" t="s"/>
      <c r="D8" s="37" t="s">
        <v>36</v>
      </c>
      <c r="E8" s="38" t="s">
        <v>37</v>
      </c>
      <c r="F8" s="39" t="n">
        <v>20.4576372</v>
      </c>
      <c r="G8" s="64" t="n">
        <f aca="false" ca="false" dt2D="false" dtr="false" t="normal">F8/5.8*1.9*курс_1-F8/5.8*1.9*курс_1*скидка_1</f>
        <v>670.1639772413791</v>
      </c>
      <c r="H8" s="64" t="n">
        <f aca="false" ca="false" dt2D="false" dtr="false" t="normal">F8/5.8*2.9*курс_1-F8/5.8*2.9*курс_1*скидка_1</f>
        <v>1022.8818599999998</v>
      </c>
      <c r="I8" s="64" t="n">
        <f aca="false" ca="false" dt2D="false" dtr="false" t="normal">F8/5.8*3.9*курс_1-F8/5.8*3.9*курс_1*скидка_1</f>
        <v>1375.5997427586206</v>
      </c>
    </row>
    <row ht="15" outlineLevel="0" r="9">
      <c r="A9" s="34" t="n"/>
      <c r="B9" s="41" t="s"/>
      <c r="C9" s="42" t="s"/>
      <c r="D9" s="37" t="s">
        <v>38</v>
      </c>
      <c r="E9" s="38" t="s">
        <v>39</v>
      </c>
      <c r="F9" s="39" t="n">
        <v>17.1909738</v>
      </c>
      <c r="G9" s="64" t="n">
        <f aca="false" ca="false" dt2D="false" dtr="false" t="normal">F9/5.8*1.9*курс_1-F9/5.8*1.9*курс_1*скидка_1</f>
        <v>563.1525899999999</v>
      </c>
      <c r="H9" s="64" t="n">
        <f aca="false" ca="false" dt2D="false" dtr="false" t="normal">F9/5.8*2.9*курс_1-F9/5.8*2.9*курс_1*скидка_1</f>
        <v>859.54869</v>
      </c>
      <c r="I9" s="64" t="n">
        <f aca="false" ca="false" dt2D="false" dtr="false" t="normal">F9/5.8*3.9*курс_1-F9/5.8*3.9*курс_1*скидка_1</f>
        <v>1155.9447899999998</v>
      </c>
    </row>
    <row ht="15" outlineLevel="0" r="10">
      <c r="A10" s="34" t="n"/>
      <c r="B10" s="41" t="s"/>
      <c r="C10" s="42" t="s"/>
      <c r="D10" s="37" t="n"/>
      <c r="E10" s="38" t="n"/>
      <c r="F10" s="39" t="n"/>
      <c r="G10" s="39" t="n"/>
      <c r="H10" s="39" t="n"/>
      <c r="I10" s="39" t="n"/>
    </row>
    <row ht="15" outlineLevel="0" r="11">
      <c r="A11" s="34" t="n"/>
      <c r="B11" s="44" t="s"/>
      <c r="C11" s="45" t="s"/>
      <c r="D11" s="37" t="n"/>
      <c r="E11" s="38" t="n"/>
      <c r="F11" s="39" t="n"/>
      <c r="G11" s="39" t="n"/>
      <c r="H11" s="39" t="n"/>
      <c r="I11" s="39" t="n"/>
    </row>
    <row customHeight="true" ht="18.75" outlineLevel="0" r="12">
      <c r="A12" s="208" t="n"/>
      <c r="B12" s="209" t="s"/>
      <c r="C12" s="209" t="s"/>
      <c r="D12" s="209" t="s"/>
      <c r="E12" s="209" t="s"/>
      <c r="F12" s="210" t="s"/>
      <c r="G12" s="208" t="n"/>
      <c r="H12" s="208" t="n"/>
      <c r="I12" s="208" t="n"/>
    </row>
    <row ht="15" outlineLevel="0" r="13">
      <c r="A13" s="34" t="n"/>
      <c r="B13" s="35" t="s">
        <v>72</v>
      </c>
      <c r="C13" s="36" t="s">
        <v>73</v>
      </c>
      <c r="D13" s="37" t="s">
        <v>30</v>
      </c>
      <c r="E13" s="38" t="s">
        <v>31</v>
      </c>
      <c r="F13" s="39" t="n">
        <v>32.9314986</v>
      </c>
      <c r="G13" s="64" t="n">
        <f aca="false" ca="false" dt2D="false" dtr="false" t="normal">F13/5.8*1.9*курс_1-F13/5.8*1.9*курс_1*скидка_1</f>
        <v>1078.7904713793105</v>
      </c>
      <c r="H13" s="64" t="n">
        <f aca="false" ca="false" dt2D="false" dtr="false" t="normal">F13/5.8*2.9*курс_1-F13/5.8*2.9*курс_1*скидка_1</f>
        <v>1646.5749299999998</v>
      </c>
      <c r="I13" s="64" t="n">
        <f aca="false" ca="false" dt2D="false" dtr="false" t="normal">F13/5.8*3.9*курс_1-F13/5.8*3.9*курс_1*скидка_1</f>
        <v>2214.3593886206895</v>
      </c>
    </row>
    <row ht="15" outlineLevel="0" r="14">
      <c r="A14" s="34" t="n"/>
      <c r="B14" s="41" t="s"/>
      <c r="C14" s="42" t="s"/>
      <c r="D14" s="37" t="s">
        <v>32</v>
      </c>
      <c r="E14" s="38" t="s">
        <v>33</v>
      </c>
      <c r="F14" s="39" t="n">
        <v>33.5242908</v>
      </c>
      <c r="G14" s="64" t="n">
        <f aca="false" ca="false" dt2D="false" dtr="false" t="normal">F14/5.8*1.9*курс_1-F14/5.8*1.9*курс_1*скидка_1</f>
        <v>1098.2095262068965</v>
      </c>
      <c r="H14" s="64" t="n">
        <f aca="false" ca="false" dt2D="false" dtr="false" t="normal">F14/5.8*2.9*курс_1-F14/5.8*2.9*курс_1*скидка_1</f>
        <v>1676.2145400000002</v>
      </c>
      <c r="I14" s="64" t="n">
        <f aca="false" ca="false" dt2D="false" dtr="false" t="normal">F14/5.8*3.9*курс_1-F14/5.8*3.9*курс_1*скидка_1</f>
        <v>2254.219553793104</v>
      </c>
    </row>
    <row ht="15" outlineLevel="0" r="15">
      <c r="A15" s="34" t="n"/>
      <c r="B15" s="41" t="s"/>
      <c r="C15" s="42" t="s"/>
      <c r="D15" s="37" t="s">
        <v>34</v>
      </c>
      <c r="E15" s="38" t="s">
        <v>35</v>
      </c>
      <c r="F15" s="39" t="n">
        <v>34.369335</v>
      </c>
      <c r="G15" s="64" t="n">
        <f aca="false" ca="false" dt2D="false" dtr="false" t="normal">F15/5.8*1.9*курс_1-F15/5.8*1.9*курс_1*скидка_1</f>
        <v>1125.8920086206895</v>
      </c>
      <c r="H15" s="64" t="n">
        <f aca="false" ca="false" dt2D="false" dtr="false" t="normal">F15/5.8*2.9*курс_1-F15/5.8*2.9*курс_1*скидка_1</f>
        <v>1718.46675</v>
      </c>
      <c r="I15" s="64" t="n">
        <f aca="false" ca="false" dt2D="false" dtr="false" t="normal">F15/5.8*3.9*курс_1-F15/5.8*3.9*курс_1*скидка_1</f>
        <v>2311.04149137931</v>
      </c>
    </row>
    <row ht="15" outlineLevel="0" r="16">
      <c r="A16" s="34" t="n"/>
      <c r="B16" s="41" t="s"/>
      <c r="C16" s="42" t="s"/>
      <c r="D16" s="37" t="s">
        <v>36</v>
      </c>
      <c r="E16" s="38" t="s">
        <v>37</v>
      </c>
      <c r="F16" s="39" t="n">
        <v>41.7603186</v>
      </c>
      <c r="G16" s="64" t="n">
        <f aca="false" ca="false" dt2D="false" dtr="false" t="normal">F16/5.8*1.9*курс_1-F16/5.8*1.9*курс_1*скидка_1</f>
        <v>1368.010436896552</v>
      </c>
      <c r="H16" s="64" t="n">
        <f aca="false" ca="false" dt2D="false" dtr="false" t="normal">F16/5.8*2.9*курс_1-F16/5.8*2.9*курс_1*скидка_1</f>
        <v>2088.0159300000005</v>
      </c>
      <c r="I16" s="64" t="n">
        <f aca="false" ca="false" dt2D="false" dtr="false" t="normal">F16/5.8*3.9*курс_1-F16/5.8*3.9*курс_1*скидка_1</f>
        <v>2808.0214231034483</v>
      </c>
    </row>
    <row ht="15" outlineLevel="0" r="17">
      <c r="A17" s="34" t="n"/>
      <c r="B17" s="41" t="s"/>
      <c r="C17" s="42" t="s"/>
      <c r="D17" s="37" t="s">
        <v>38</v>
      </c>
      <c r="E17" s="38" t="s">
        <v>39</v>
      </c>
      <c r="F17" s="39" t="n">
        <v>35.0882532</v>
      </c>
      <c r="G17" s="64" t="n">
        <f aca="false" ca="false" dt2D="false" dtr="false" t="normal">F17/5.8*1.9*курс_1-F17/5.8*1.9*курс_1*скидка_1</f>
        <v>1149.4427772413794</v>
      </c>
      <c r="H17" s="64" t="n">
        <f aca="false" ca="false" dt2D="false" dtr="false" t="normal">F17/5.8*2.9*курс_1-F17/5.8*2.9*курс_1*скидка_1</f>
        <v>1754.4126600000002</v>
      </c>
      <c r="I17" s="64" t="n">
        <f aca="false" ca="false" dt2D="false" dtr="false" t="normal">F17/5.8*3.9*курс_1-F17/5.8*3.9*курс_1*скидка_1</f>
        <v>2359.382542758621</v>
      </c>
    </row>
    <row ht="15" outlineLevel="0" r="18">
      <c r="A18" s="34" t="n"/>
      <c r="B18" s="41" t="s"/>
      <c r="C18" s="42" t="s"/>
      <c r="D18" s="37" t="n"/>
      <c r="E18" s="38" t="n"/>
      <c r="F18" s="39" t="n"/>
      <c r="G18" s="39" t="n"/>
      <c r="H18" s="39" t="n"/>
      <c r="I18" s="39" t="n"/>
    </row>
    <row ht="15" outlineLevel="0" r="19">
      <c r="A19" s="34" t="n"/>
      <c r="B19" s="44" t="s"/>
      <c r="C19" s="45" t="s"/>
      <c r="D19" s="37" t="n"/>
      <c r="E19" s="38" t="n"/>
      <c r="F19" s="39" t="n"/>
      <c r="G19" s="39" t="n"/>
      <c r="H19" s="39" t="n"/>
      <c r="I19" s="39" t="n"/>
    </row>
    <row customHeight="true" ht="18.75" outlineLevel="0" r="20">
      <c r="A20" s="208" t="n"/>
      <c r="B20" s="209" t="s"/>
      <c r="C20" s="209" t="s"/>
      <c r="D20" s="209" t="s"/>
      <c r="E20" s="209" t="s"/>
      <c r="F20" s="210" t="s"/>
      <c r="G20" s="208" t="n"/>
      <c r="H20" s="208" t="n"/>
      <c r="I20" s="208" t="n"/>
    </row>
    <row ht="15" outlineLevel="0" r="21">
      <c r="A21" s="34" t="n"/>
      <c r="B21" s="35" t="s">
        <v>74</v>
      </c>
      <c r="C21" s="36" t="s">
        <v>75</v>
      </c>
      <c r="D21" s="37" t="s">
        <v>30</v>
      </c>
      <c r="E21" s="79" t="s">
        <v>31</v>
      </c>
      <c r="F21" s="39" t="n">
        <v>21.7315098</v>
      </c>
      <c r="G21" s="64" t="n">
        <f aca="false" ca="false" dt2D="false" dtr="false" t="normal">F21/5.8*1.9*курс_1-F21/5.8*1.9*курс_1*скидка_1</f>
        <v>711.894286551724</v>
      </c>
      <c r="H21" s="64" t="n">
        <f aca="false" ca="false" dt2D="false" dtr="false" t="normal">F21/5.8*2.9*курс_1-F21/5.8*2.9*курс_1*скидка_1</f>
        <v>1086.57549</v>
      </c>
      <c r="I21" s="64" t="n">
        <f aca="false" ca="false" dt2D="false" dtr="false" t="normal">F21/5.8*3.9*курс_1-F21/5.8*3.9*курс_1*скидка_1</f>
        <v>1461.2566934482757</v>
      </c>
    </row>
    <row ht="15" outlineLevel="0" r="22">
      <c r="A22" s="34" t="n"/>
      <c r="B22" s="41" t="s"/>
      <c r="C22" s="42" t="s"/>
      <c r="D22" s="37" t="s">
        <v>32</v>
      </c>
      <c r="E22" s="79" t="s">
        <v>33</v>
      </c>
      <c r="F22" s="39" t="n">
        <v>22.1225004</v>
      </c>
      <c r="G22" s="64" t="n">
        <f aca="false" ca="false" dt2D="false" dtr="false" t="normal">F22/5.8*1.9*курс_1-F22/5.8*1.9*курс_1*скидка_1</f>
        <v>724.7025993103448</v>
      </c>
      <c r="H22" s="64" t="n">
        <f aca="false" ca="false" dt2D="false" dtr="false" t="normal">F22/5.8*2.9*курс_1-F22/5.8*2.9*курс_1*скидка_1</f>
        <v>1106.12502</v>
      </c>
      <c r="I22" s="64" t="n">
        <f aca="false" ca="false" dt2D="false" dtr="false" t="normal">F22/5.8*3.9*курс_1-F22/5.8*3.9*курс_1*скидка_1</f>
        <v>1487.547440689655</v>
      </c>
    </row>
    <row ht="15" outlineLevel="0" r="23">
      <c r="A23" s="34" t="n"/>
      <c r="B23" s="41" t="s"/>
      <c r="C23" s="42" t="s"/>
      <c r="D23" s="37" t="s">
        <v>34</v>
      </c>
      <c r="E23" s="79" t="s">
        <v>35</v>
      </c>
      <c r="F23" s="39" t="n">
        <v>22.6774548</v>
      </c>
      <c r="G23" s="64" t="n">
        <f aca="false" ca="false" dt2D="false" dtr="false" t="normal">F23/5.8*1.9*курс_1-F23/5.8*1.9*курс_1*скидка_1</f>
        <v>742.8821400000002</v>
      </c>
      <c r="H23" s="64" t="n">
        <f aca="false" ca="false" dt2D="false" dtr="false" t="normal">F23/5.8*2.9*курс_1-F23/5.8*2.9*курс_1*скидка_1</f>
        <v>1133.8727400000002</v>
      </c>
      <c r="I23" s="64" t="n">
        <f aca="false" ca="false" dt2D="false" dtr="false" t="normal">F23/5.8*3.9*курс_1-F23/5.8*3.9*курс_1*скидка_1</f>
        <v>1524.8633400000003</v>
      </c>
    </row>
    <row ht="15" outlineLevel="0" r="24">
      <c r="A24" s="34" t="n"/>
      <c r="B24" s="41" t="s"/>
      <c r="C24" s="42" t="s"/>
      <c r="D24" s="37" t="s">
        <v>36</v>
      </c>
      <c r="E24" s="79" t="s">
        <v>37</v>
      </c>
      <c r="F24" s="39" t="n">
        <v>27.7729452</v>
      </c>
      <c r="G24" s="64" t="n">
        <f aca="false" ca="false" dt2D="false" dtr="false" t="normal">F24/5.8*1.9*курс_1-F24/5.8*1.9*курс_1*скидка_1</f>
        <v>909.8033772413793</v>
      </c>
      <c r="H24" s="64" t="n">
        <f aca="false" ca="false" dt2D="false" dtr="false" t="normal">F24/5.8*2.9*курс_1-F24/5.8*2.9*курс_1*скидка_1</f>
        <v>1388.64726</v>
      </c>
      <c r="I24" s="64" t="n">
        <f aca="false" ca="false" dt2D="false" dtr="false" t="normal">F24/5.8*3.9*курс_1-F24/5.8*3.9*курс_1*скидка_1</f>
        <v>1867.4911427586205</v>
      </c>
    </row>
    <row ht="15" outlineLevel="0" r="25">
      <c r="A25" s="34" t="n"/>
      <c r="B25" s="41" t="s"/>
      <c r="C25" s="42" t="s"/>
      <c r="D25" s="37" t="s">
        <v>38</v>
      </c>
      <c r="E25" s="79" t="s">
        <v>39</v>
      </c>
      <c r="F25" s="39" t="n">
        <v>23.1567336</v>
      </c>
      <c r="G25" s="64" t="n">
        <f aca="false" ca="false" dt2D="false" dtr="false" t="normal">F25/5.8*1.9*курс_1-F25/5.8*1.9*курс_1*скидка_1</f>
        <v>758.5826524137931</v>
      </c>
      <c r="H25" s="64" t="n">
        <f aca="false" ca="false" dt2D="false" dtr="false" t="normal">F25/5.8*2.9*курс_1-F25/5.8*2.9*курс_1*скидка_1</f>
        <v>1157.83668</v>
      </c>
      <c r="I25" s="64" t="n">
        <f aca="false" ca="false" dt2D="false" dtr="false" t="normal">F25/5.8*3.9*курс_1-F25/5.8*3.9*курс_1*скидка_1</f>
        <v>1557.0907075862067</v>
      </c>
    </row>
    <row ht="15" outlineLevel="0" r="26">
      <c r="A26" s="34" t="n"/>
      <c r="B26" s="41" t="s"/>
      <c r="C26" s="42" t="s"/>
      <c r="D26" s="37" t="n"/>
      <c r="E26" s="79" t="n"/>
      <c r="F26" s="39" t="n"/>
      <c r="G26" s="39" t="n"/>
      <c r="H26" s="39" t="n"/>
      <c r="I26" s="39" t="n"/>
    </row>
    <row ht="15" outlineLevel="0" r="27">
      <c r="A27" s="34" t="n"/>
      <c r="B27" s="44" t="s"/>
      <c r="C27" s="45" t="s"/>
      <c r="D27" s="37" t="n"/>
      <c r="E27" s="79" t="n"/>
      <c r="F27" s="39" t="n"/>
      <c r="G27" s="39" t="n"/>
      <c r="H27" s="39" t="n"/>
      <c r="I27" s="39" t="n"/>
    </row>
    <row customHeight="true" ht="18.75" outlineLevel="0" r="28">
      <c r="A28" s="208" t="n"/>
      <c r="B28" s="209" t="s"/>
      <c r="C28" s="209" t="s"/>
      <c r="D28" s="209" t="s"/>
      <c r="E28" s="209" t="s"/>
      <c r="F28" s="210" t="s"/>
      <c r="G28" s="208" t="n"/>
      <c r="H28" s="208" t="n"/>
      <c r="I28" s="208" t="n"/>
    </row>
    <row ht="15" outlineLevel="0" r="29">
      <c r="A29" s="34" t="n"/>
      <c r="B29" s="35" t="s">
        <v>76</v>
      </c>
      <c r="C29" s="36" t="s">
        <v>77</v>
      </c>
      <c r="D29" s="37" t="s">
        <v>30</v>
      </c>
      <c r="E29" s="79" t="s">
        <v>31</v>
      </c>
      <c r="F29" s="39" t="n">
        <v>36.0215856</v>
      </c>
      <c r="G29" s="64" t="n">
        <f aca="false" ca="false" dt2D="false" dtr="false" t="normal">F29/5.8*1.9*курс_1-F29/5.8*1.9*курс_1*скидка_1</f>
        <v>1180.0174593103445</v>
      </c>
      <c r="H29" s="64" t="n">
        <f aca="false" ca="false" dt2D="false" dtr="false" t="normal">F29/5.8*2.9*курс_1-F29/5.8*2.9*курс_1*скидка_1</f>
        <v>1801.0792799999997</v>
      </c>
      <c r="I29" s="64" t="n">
        <f aca="false" ca="false" dt2D="false" dtr="false" t="normal">F29/5.8*3.9*курс_1-F29/5.8*3.9*курс_1*скидка_1</f>
        <v>2422.141100689655</v>
      </c>
    </row>
    <row ht="15" outlineLevel="0" r="30">
      <c r="A30" s="34" t="n"/>
      <c r="B30" s="41" t="s"/>
      <c r="C30" s="42" t="s"/>
      <c r="D30" s="37" t="s">
        <v>32</v>
      </c>
      <c r="E30" s="79" t="s">
        <v>33</v>
      </c>
      <c r="F30" s="39" t="n">
        <v>36.6648282</v>
      </c>
      <c r="G30" s="64" t="n">
        <f aca="false" ca="false" dt2D="false" dtr="false" t="normal">F30/5.8*1.9*курс_1-F30/5.8*1.9*курс_1*скидка_1</f>
        <v>1201.0891996551725</v>
      </c>
      <c r="H30" s="64" t="n">
        <f aca="false" ca="false" dt2D="false" dtr="false" t="normal">F30/5.8*2.9*курс_1-F30/5.8*2.9*курс_1*скидка_1</f>
        <v>1833.24141</v>
      </c>
      <c r="I30" s="64" t="n">
        <f aca="false" ca="false" dt2D="false" dtr="false" t="normal">F30/5.8*3.9*курс_1-F30/5.8*3.9*курс_1*скидка_1</f>
        <v>2465.393620344828</v>
      </c>
    </row>
    <row ht="15" outlineLevel="0" r="31">
      <c r="A31" s="34" t="n"/>
      <c r="B31" s="41" t="s"/>
      <c r="C31" s="42" t="s"/>
      <c r="D31" s="37" t="s">
        <v>34</v>
      </c>
      <c r="E31" s="79" t="s">
        <v>35</v>
      </c>
      <c r="F31" s="39" t="n">
        <v>37.5981606</v>
      </c>
      <c r="G31" s="64" t="n">
        <f aca="false" ca="false" dt2D="false" dtr="false" t="normal">F31/5.8*1.9*курс_1-F31/5.8*1.9*курс_1*скидка_1</f>
        <v>1231.663881724138</v>
      </c>
      <c r="H31" s="64" t="n">
        <f aca="false" ca="false" dt2D="false" dtr="false" t="normal">F31/5.8*2.9*курс_1-F31/5.8*2.9*курс_1*скидка_1</f>
        <v>1879.90803</v>
      </c>
      <c r="I31" s="64" t="n">
        <f aca="false" ca="false" dt2D="false" dtr="false" t="normal">F31/5.8*3.9*курс_1-F31/5.8*3.9*курс_1*скидка_1</f>
        <v>2528.1521782758623</v>
      </c>
    </row>
    <row ht="15" outlineLevel="0" r="32">
      <c r="A32" s="34" t="n"/>
      <c r="B32" s="41" t="s"/>
      <c r="C32" s="42" t="s"/>
      <c r="D32" s="37" t="s">
        <v>36</v>
      </c>
      <c r="E32" s="79" t="s">
        <v>37</v>
      </c>
      <c r="F32" s="39" t="n">
        <v>46.03599</v>
      </c>
      <c r="G32" s="64" t="n">
        <f aca="false" ca="false" dt2D="false" dtr="false" t="normal">F32/5.8*1.9*курс_1-F32/5.8*1.9*курс_1*скидка_1</f>
        <v>1508.0755344827587</v>
      </c>
      <c r="H32" s="64" t="n">
        <f aca="false" ca="false" dt2D="false" dtr="false" t="normal">F32/5.8*2.9*курс_1-F32/5.8*2.9*курс_1*скидка_1</f>
        <v>2301.7995</v>
      </c>
      <c r="I32" s="64" t="n">
        <f aca="false" ca="false" dt2D="false" dtr="false" t="normal">F32/5.8*3.9*курс_1-F32/5.8*3.9*курс_1*скидка_1</f>
        <v>3095.5234655172417</v>
      </c>
    </row>
    <row ht="15" outlineLevel="0" r="33">
      <c r="A33" s="34" t="n"/>
      <c r="B33" s="41" t="s"/>
      <c r="C33" s="42" t="s"/>
      <c r="D33" s="37" t="s">
        <v>38</v>
      </c>
      <c r="E33" s="79" t="s">
        <v>39</v>
      </c>
      <c r="F33" s="39" t="n">
        <v>38.3801418</v>
      </c>
      <c r="G33" s="64" t="n">
        <f aca="false" ca="false" dt2D="false" dtr="false" t="normal">F33/5.8*1.9*курс_1-F33/5.8*1.9*курс_1*скидка_1</f>
        <v>1257.2805072413794</v>
      </c>
      <c r="H33" s="64" t="n">
        <f aca="false" ca="false" dt2D="false" dtr="false" t="normal">F33/5.8*2.9*курс_1-F33/5.8*2.9*курс_1*скидка_1</f>
        <v>1919.0070900000003</v>
      </c>
      <c r="I33" s="64" t="n">
        <f aca="false" ca="false" dt2D="false" dtr="false" t="normal">F33/5.8*3.9*курс_1-F33/5.8*3.9*курс_1*скидка_1</f>
        <v>2580.733672758621</v>
      </c>
    </row>
    <row ht="15" outlineLevel="0" r="34">
      <c r="A34" s="34" t="n"/>
      <c r="B34" s="41" t="s"/>
      <c r="C34" s="42" t="s"/>
      <c r="D34" s="37" t="n"/>
      <c r="E34" s="79" t="n"/>
      <c r="F34" s="39" t="n"/>
      <c r="G34" s="39" t="n"/>
      <c r="H34" s="39" t="n"/>
      <c r="I34" s="39" t="n"/>
    </row>
    <row ht="15" outlineLevel="0" r="35">
      <c r="A35" s="34" t="n"/>
      <c r="B35" s="44" t="s"/>
      <c r="C35" s="45" t="s"/>
      <c r="D35" s="37" t="n"/>
      <c r="E35" s="79" t="n"/>
      <c r="F35" s="39" t="n"/>
      <c r="G35" s="39" t="n"/>
      <c r="H35" s="39" t="n"/>
      <c r="I35" s="39" t="n"/>
    </row>
    <row customHeight="true" ht="18.75" outlineLevel="0" r="36">
      <c r="A36" s="208" t="n"/>
      <c r="B36" s="209" t="s"/>
      <c r="C36" s="209" t="s"/>
      <c r="D36" s="209" t="s"/>
      <c r="E36" s="209" t="s"/>
      <c r="F36" s="210" t="s"/>
      <c r="G36" s="208" t="n"/>
      <c r="H36" s="208" t="n"/>
      <c r="I36" s="208" t="n"/>
    </row>
    <row ht="15" outlineLevel="0" r="37">
      <c r="A37" s="34" t="n"/>
      <c r="B37" s="35" t="s">
        <v>78</v>
      </c>
      <c r="C37" s="36" t="s">
        <v>79</v>
      </c>
      <c r="D37" s="37" t="s">
        <v>30</v>
      </c>
      <c r="E37" s="38" t="s">
        <v>31</v>
      </c>
      <c r="F37" s="39" t="n">
        <v>38.594556</v>
      </c>
      <c r="G37" s="64" t="n">
        <f aca="false" ca="false" dt2D="false" dtr="false" t="normal">F37/5.8*1.9*курс_1-F37/5.8*1.9*курс_1*скидка_1</f>
        <v>1264.3044206896552</v>
      </c>
      <c r="H37" s="64" t="n">
        <f aca="false" ca="false" dt2D="false" dtr="false" t="normal">F37/5.8*2.9*курс_1-F37/5.8*2.9*курс_1*скидка_1</f>
        <v>1929.7278</v>
      </c>
      <c r="I37" s="64" t="n">
        <f aca="false" ca="false" dt2D="false" dtr="false" t="normal">F37/5.8*3.9*курс_1-F37/5.8*3.9*курс_1*скидка_1</f>
        <v>2595.151179310345</v>
      </c>
    </row>
    <row ht="15" outlineLevel="0" r="38">
      <c r="A38" s="34" t="n"/>
      <c r="B38" s="41" t="s"/>
      <c r="C38" s="42" t="s"/>
      <c r="D38" s="37" t="s">
        <v>32</v>
      </c>
      <c r="E38" s="38" t="s">
        <v>33</v>
      </c>
      <c r="F38" s="39" t="n">
        <v>39.288249</v>
      </c>
      <c r="G38" s="64" t="n">
        <f aca="false" ca="false" dt2D="false" dtr="false" t="normal">F38/5.8*1.9*курс_1-F38/5.8*1.9*курс_1*скидка_1</f>
        <v>1287.0288465517235</v>
      </c>
      <c r="H38" s="64" t="n">
        <f aca="false" ca="false" dt2D="false" dtr="false" t="normal">F38/5.8*2.9*курс_1-F38/5.8*2.9*курс_1*скидка_1</f>
        <v>1964.4124499999994</v>
      </c>
      <c r="I38" s="64" t="n">
        <f aca="false" ca="false" dt2D="false" dtr="false" t="normal">F38/5.8*3.9*курс_1-F38/5.8*3.9*курс_1*скидка_1</f>
        <v>2641.796053448275</v>
      </c>
    </row>
    <row ht="15" outlineLevel="0" r="39">
      <c r="A39" s="34" t="n"/>
      <c r="B39" s="41" t="s"/>
      <c r="C39" s="42" t="s"/>
      <c r="D39" s="37" t="s">
        <v>34</v>
      </c>
      <c r="E39" s="38" t="s">
        <v>35</v>
      </c>
      <c r="F39" s="39" t="n">
        <v>40.2846444</v>
      </c>
      <c r="G39" s="64" t="n">
        <f aca="false" ca="false" dt2D="false" dtr="false" t="normal">F39/5.8*1.9*курс_1-F39/5.8*1.9*курс_1*скидка_1</f>
        <v>1319.6693855172414</v>
      </c>
      <c r="H39" s="64" t="n">
        <f aca="false" ca="false" dt2D="false" dtr="false" t="normal">F39/5.8*2.9*курс_1-F39/5.8*2.9*курс_1*скидка_1</f>
        <v>2014.2322200000003</v>
      </c>
      <c r="I39" s="64" t="n">
        <f aca="false" ca="false" dt2D="false" dtr="false" t="normal">F39/5.8*3.9*курс_1-F39/5.8*3.9*курс_1*скидка_1</f>
        <v>2708.795054482759</v>
      </c>
    </row>
    <row ht="15" outlineLevel="0" r="40">
      <c r="A40" s="34" t="n"/>
      <c r="B40" s="41" t="s"/>
      <c r="C40" s="42" t="s"/>
      <c r="D40" s="37" t="s">
        <v>36</v>
      </c>
      <c r="E40" s="38" t="s">
        <v>37</v>
      </c>
      <c r="F40" s="39" t="n">
        <v>48.9495006</v>
      </c>
      <c r="G40" s="64" t="n">
        <f aca="false" ca="false" dt2D="false" dtr="false" t="normal">F40/5.8*1.9*курс_1-F40/5.8*1.9*курс_1*скидка_1</f>
        <v>1603.5181231034485</v>
      </c>
      <c r="H40" s="64" t="n">
        <f aca="false" ca="false" dt2D="false" dtr="false" t="normal">F40/5.8*2.9*курс_1-F40/5.8*2.9*курс_1*скидка_1</f>
        <v>2447.4750300000005</v>
      </c>
      <c r="I40" s="64" t="n">
        <f aca="false" ca="false" dt2D="false" dtr="false" t="normal">F40/5.8*3.9*курс_1-F40/5.8*3.9*курс_1*скидка_1</f>
        <v>3291.431936896552</v>
      </c>
    </row>
    <row ht="15" outlineLevel="0" r="41">
      <c r="A41" s="34" t="n"/>
      <c r="B41" s="41" t="s"/>
      <c r="C41" s="42" t="s"/>
      <c r="D41" s="37" t="s">
        <v>38</v>
      </c>
      <c r="E41" s="38" t="s">
        <v>39</v>
      </c>
      <c r="F41" s="39" t="n">
        <v>41.1296886</v>
      </c>
      <c r="G41" s="64" t="n">
        <f aca="false" ca="false" dt2D="false" dtr="false" t="normal">F41/5.8*1.9*курс_1-F41/5.8*1.9*курс_1*скидка_1</f>
        <v>1347.3518679310343</v>
      </c>
      <c r="H41" s="64" t="n">
        <f aca="false" ca="false" dt2D="false" dtr="false" t="normal">F41/5.8*2.9*курс_1-F41/5.8*2.9*курс_1*скидка_1</f>
        <v>2056.4844299999995</v>
      </c>
      <c r="I41" s="64" t="n">
        <f aca="false" ca="false" dt2D="false" dtr="false" t="normal">F41/5.8*3.9*курс_1-F41/5.8*3.9*курс_1*скидка_1</f>
        <v>2765.6169920689654</v>
      </c>
    </row>
    <row ht="15" outlineLevel="0" r="42">
      <c r="A42" s="34" t="n"/>
      <c r="B42" s="41" t="s"/>
      <c r="C42" s="42" t="s"/>
      <c r="D42" s="37" t="n"/>
      <c r="E42" s="38" t="n"/>
      <c r="F42" s="39" t="n"/>
      <c r="G42" s="39" t="n"/>
      <c r="H42" s="39" t="n"/>
      <c r="I42" s="39" t="n"/>
    </row>
    <row ht="15" outlineLevel="0" r="43">
      <c r="A43" s="34" t="n"/>
      <c r="B43" s="44" t="s"/>
      <c r="C43" s="45" t="s"/>
      <c r="D43" s="37" t="n"/>
      <c r="E43" s="38" t="n"/>
      <c r="F43" s="39" t="n"/>
      <c r="G43" s="39" t="n"/>
      <c r="H43" s="39" t="n"/>
      <c r="I43" s="39" t="n"/>
    </row>
    <row customHeight="true" ht="18.75" outlineLevel="0" r="44">
      <c r="A44" s="208" t="n"/>
      <c r="B44" s="209" t="s"/>
      <c r="C44" s="209" t="s"/>
      <c r="D44" s="209" t="s"/>
      <c r="E44" s="209" t="s"/>
      <c r="F44" s="210" t="s"/>
      <c r="G44" s="208" t="n"/>
      <c r="H44" s="208" t="n"/>
      <c r="I44" s="208" t="n"/>
    </row>
    <row ht="15" outlineLevel="0" r="45">
      <c r="A45" s="34" t="n"/>
      <c r="B45" s="35" t="s">
        <v>80</v>
      </c>
      <c r="C45" s="36" t="s">
        <v>81</v>
      </c>
      <c r="D45" s="37" t="s">
        <v>30</v>
      </c>
      <c r="E45" s="79" t="s">
        <v>31</v>
      </c>
      <c r="F45" s="39" t="n">
        <v>50.387337</v>
      </c>
      <c r="G45" s="64" t="n">
        <f aca="false" ca="false" dt2D="false" dtr="false" t="normal">F45/5.8*1.9*курс_1-F45/5.8*1.9*курс_1*скидка_1</f>
        <v>1650.6196603448277</v>
      </c>
      <c r="H45" s="64" t="n">
        <f aca="false" ca="false" dt2D="false" dtr="false" t="normal">F45/5.8*2.9*курс_1-F45/5.8*2.9*курс_1*скидка_1</f>
        <v>2519.3668500000003</v>
      </c>
      <c r="I45" s="64" t="n">
        <f aca="false" ca="false" dt2D="false" dtr="false" t="normal">F45/5.8*3.9*курс_1-F45/5.8*3.9*курс_1*скидка_1</f>
        <v>3388.1140396551727</v>
      </c>
    </row>
    <row ht="15" outlineLevel="0" r="46">
      <c r="A46" s="34" t="n"/>
      <c r="B46" s="41" t="s"/>
      <c r="C46" s="42" t="s"/>
      <c r="D46" s="37" t="s">
        <v>32</v>
      </c>
      <c r="E46" s="79" t="s">
        <v>33</v>
      </c>
      <c r="F46" s="39" t="n">
        <v>51.2828316</v>
      </c>
      <c r="G46" s="64" t="n">
        <f aca="false" ca="false" dt2D="false" dtr="false" t="normal">F46/5.8*1.9*курс_1-F46/5.8*1.9*курс_1*скидка_1</f>
        <v>1679.9548282758617</v>
      </c>
      <c r="H46" s="64" t="n">
        <f aca="false" ca="false" dt2D="false" dtr="false" t="normal">F46/5.8*2.9*курс_1-F46/5.8*2.9*курс_1*скидка_1</f>
        <v>2564.1415799999995</v>
      </c>
      <c r="I46" s="64" t="n">
        <f aca="false" ca="false" dt2D="false" dtr="false" t="normal">F46/5.8*3.9*курс_1-F46/5.8*3.9*курс_1*скидка_1</f>
        <v>3448.328331724138</v>
      </c>
    </row>
    <row ht="15" outlineLevel="0" r="47">
      <c r="A47" s="34" t="n"/>
      <c r="B47" s="41" t="s"/>
      <c r="C47" s="42" t="s"/>
      <c r="D47" s="37" t="s">
        <v>34</v>
      </c>
      <c r="E47" s="79" t="s">
        <v>35</v>
      </c>
      <c r="F47" s="39" t="n">
        <v>52.5819294</v>
      </c>
      <c r="G47" s="64" t="n">
        <f aca="false" ca="false" dt2D="false" dtr="false" t="normal">F47/5.8*1.9*курс_1-F47/5.8*1.9*курс_1*скидка_1</f>
        <v>1722.5114803448275</v>
      </c>
      <c r="H47" s="64" t="n">
        <f aca="false" ca="false" dt2D="false" dtr="false" t="normal">F47/5.8*2.9*курс_1-F47/5.8*2.9*курс_1*скидка_1</f>
        <v>2629.0964699999995</v>
      </c>
      <c r="I47" s="64" t="n">
        <f aca="false" ca="false" dt2D="false" dtr="false" t="normal">F47/5.8*3.9*курс_1-F47/5.8*3.9*курс_1*скидка_1</f>
        <v>3535.681459655172</v>
      </c>
    </row>
    <row ht="15" outlineLevel="0" r="48">
      <c r="A48" s="34" t="n"/>
      <c r="B48" s="41" t="s"/>
      <c r="C48" s="42" t="s"/>
      <c r="D48" s="37" t="s">
        <v>36</v>
      </c>
      <c r="E48" s="79" t="s">
        <v>37</v>
      </c>
      <c r="F48" s="39" t="n">
        <v>64.396332</v>
      </c>
      <c r="G48" s="64" t="n">
        <f aca="false" ca="false" dt2D="false" dtr="false" t="normal">F48/5.8*1.9*курс_1-F48/5.8*1.9*курс_1*скидка_1</f>
        <v>2109.535013793103</v>
      </c>
      <c r="H48" s="64" t="n">
        <f aca="false" ca="false" dt2D="false" dtr="false" t="normal">F48/5.8*2.9*курс_1-F48/5.8*2.9*курс_1*скидка_1</f>
        <v>3219.8166</v>
      </c>
      <c r="I48" s="64" t="n">
        <f aca="false" ca="false" dt2D="false" dtr="false" t="normal">F48/5.8*3.9*курс_1-F48/5.8*3.9*курс_1*скидка_1</f>
        <v>4330.098186206897</v>
      </c>
    </row>
    <row ht="15" outlineLevel="0" r="49">
      <c r="A49" s="34" t="n"/>
      <c r="B49" s="41" t="s"/>
      <c r="C49" s="42" t="s"/>
      <c r="D49" s="37" t="s">
        <v>38</v>
      </c>
      <c r="E49" s="79" t="s">
        <v>39</v>
      </c>
      <c r="F49" s="39" t="n">
        <v>53.6918382</v>
      </c>
      <c r="G49" s="64" t="n">
        <f aca="false" ca="false" dt2D="false" dtr="false" t="normal">F49/5.8*1.9*курс_1-F49/5.8*1.9*курс_1*скидка_1</f>
        <v>1758.8705617241378</v>
      </c>
      <c r="H49" s="64" t="n">
        <f aca="false" ca="false" dt2D="false" dtr="false" t="normal">F49/5.8*2.9*курс_1-F49/5.8*2.9*курс_1*скидка_1</f>
        <v>2684.59191</v>
      </c>
      <c r="I49" s="64" t="n">
        <f aca="false" ca="false" dt2D="false" dtr="false" t="normal">F49/5.8*3.9*курс_1-F49/5.8*3.9*курс_1*скидка_1</f>
        <v>3610.3132582758617</v>
      </c>
    </row>
    <row ht="15" outlineLevel="0" r="50">
      <c r="A50" s="34" t="n"/>
      <c r="B50" s="41" t="s"/>
      <c r="C50" s="42" t="s"/>
      <c r="D50" s="37" t="n"/>
      <c r="E50" s="79" t="n"/>
      <c r="F50" s="39" t="n"/>
      <c r="G50" s="39" t="n"/>
      <c r="H50" s="39" t="n"/>
      <c r="I50" s="39" t="n"/>
    </row>
    <row ht="15" outlineLevel="0" r="51">
      <c r="A51" s="34" t="n"/>
      <c r="B51" s="44" t="s"/>
      <c r="C51" s="45" t="s"/>
      <c r="D51" s="37" t="n"/>
      <c r="E51" s="79" t="n"/>
      <c r="F51" s="39" t="n"/>
      <c r="G51" s="39" t="n"/>
      <c r="H51" s="39" t="n"/>
      <c r="I51" s="39" t="n"/>
    </row>
    <row customHeight="true" ht="18.75" outlineLevel="0" r="52">
      <c r="A52" s="208" t="n"/>
      <c r="B52" s="209" t="s"/>
      <c r="C52" s="209" t="s"/>
      <c r="D52" s="209" t="s"/>
      <c r="E52" s="209" t="s"/>
      <c r="F52" s="210" t="s"/>
      <c r="G52" s="208" t="n"/>
      <c r="H52" s="208" t="n"/>
      <c r="I52" s="208" t="n"/>
    </row>
    <row ht="15" outlineLevel="0" r="53">
      <c r="A53" s="34" t="n"/>
      <c r="B53" s="35" t="s">
        <v>82</v>
      </c>
      <c r="C53" s="36" t="s">
        <v>83</v>
      </c>
      <c r="D53" s="37" t="s">
        <v>30</v>
      </c>
      <c r="E53" s="38" t="s">
        <v>31</v>
      </c>
      <c r="F53" s="39" t="n">
        <v>18.414396</v>
      </c>
      <c r="G53" s="64" t="n">
        <f aca="false" ca="false" dt2D="false" dtr="false" t="normal">F53/5.8*1.9*курс_1-F53/5.8*1.9*курс_1*скидка_1</f>
        <v>603.2302137931033</v>
      </c>
      <c r="H53" s="64" t="n">
        <f aca="false" ca="false" dt2D="false" dtr="false" t="normal">F53/5.8*2.9*курс_1-F53/5.8*2.9*курс_1*скидка_1</f>
        <v>920.7197999999999</v>
      </c>
      <c r="I53" s="64" t="n">
        <f aca="false" ca="false" dt2D="false" dtr="false" t="normal">F53/5.8*3.9*курс_1-F53/5.8*3.9*курс_1*скидка_1</f>
        <v>1238.2093862068964</v>
      </c>
    </row>
    <row ht="15" outlineLevel="0" r="54">
      <c r="A54" s="34" t="n"/>
      <c r="B54" s="41" t="s"/>
      <c r="C54" s="42" t="s"/>
      <c r="D54" s="37" t="s">
        <v>32</v>
      </c>
      <c r="E54" s="38" t="s">
        <v>33</v>
      </c>
      <c r="F54" s="39" t="n">
        <v>18.7423236</v>
      </c>
      <c r="G54" s="64" t="n">
        <f aca="false" ca="false" dt2D="false" dtr="false" t="normal">F54/5.8*1.9*курс_1-F54/5.8*1.9*курс_1*скидка_1</f>
        <v>613.9726696551724</v>
      </c>
      <c r="H54" s="64" t="n">
        <f aca="false" ca="false" dt2D="false" dtr="false" t="normal">F54/5.8*2.9*курс_1-F54/5.8*2.9*курс_1*скидка_1</f>
        <v>937.11618</v>
      </c>
      <c r="I54" s="64" t="n">
        <f aca="false" ca="false" dt2D="false" dtr="false" t="normal">F54/5.8*3.9*курс_1-F54/5.8*3.9*курс_1*скидка_1</f>
        <v>1260.2596903448275</v>
      </c>
    </row>
    <row ht="15" outlineLevel="0" r="55">
      <c r="A55" s="34" t="n"/>
      <c r="B55" s="41" t="s"/>
      <c r="C55" s="42" t="s"/>
      <c r="D55" s="37" t="s">
        <v>34</v>
      </c>
      <c r="E55" s="38" t="s">
        <v>35</v>
      </c>
      <c r="F55" s="39" t="n">
        <v>19.2216024</v>
      </c>
      <c r="G55" s="64" t="n">
        <f aca="false" ca="false" dt2D="false" dtr="false" t="normal">F55/5.8*1.9*курс_1-F55/5.8*1.9*курс_1*скидка_1</f>
        <v>629.6731820689655</v>
      </c>
      <c r="H55" s="64" t="n">
        <f aca="false" ca="false" dt2D="false" dtr="false" t="normal">F55/5.8*2.9*курс_1-F55/5.8*2.9*курс_1*скидка_1</f>
        <v>961.08012</v>
      </c>
      <c r="I55" s="64" t="n">
        <f aca="false" ca="false" dt2D="false" dtr="false" t="normal">F55/5.8*3.9*курс_1-F55/5.8*3.9*курс_1*скидка_1</f>
        <v>1292.4870579310343</v>
      </c>
    </row>
    <row ht="15" outlineLevel="0" r="56">
      <c r="A56" s="34" t="n"/>
      <c r="B56" s="41" t="s"/>
      <c r="C56" s="42" t="s"/>
      <c r="D56" s="37" t="s">
        <v>36</v>
      </c>
      <c r="E56" s="38" t="s">
        <v>37</v>
      </c>
      <c r="F56" s="39" t="n">
        <v>23.5351116</v>
      </c>
      <c r="G56" s="64" t="n">
        <f aca="false" ca="false" dt2D="false" dtr="false" t="normal">F56/5.8*1.9*курс_1-F56/5.8*1.9*курс_1*скидка_1</f>
        <v>770.9777937931034</v>
      </c>
      <c r="H56" s="64" t="n">
        <f aca="false" ca="false" dt2D="false" dtr="false" t="normal">F56/5.8*2.9*курс_1-F56/5.8*2.9*курс_1*скидка_1</f>
        <v>1176.7555799999998</v>
      </c>
      <c r="I56" s="64" t="n">
        <f aca="false" ca="false" dt2D="false" dtr="false" t="normal">F56/5.8*3.9*курс_1-F56/5.8*3.9*курс_1*скидка_1</f>
        <v>1582.5333662068963</v>
      </c>
    </row>
    <row ht="15" outlineLevel="0" r="57">
      <c r="A57" s="34" t="n"/>
      <c r="B57" s="41" t="s"/>
      <c r="C57" s="42" t="s"/>
      <c r="D57" s="37" t="s">
        <v>38</v>
      </c>
      <c r="E57" s="38" t="s">
        <v>39</v>
      </c>
      <c r="F57" s="39" t="n">
        <v>19.6252056</v>
      </c>
      <c r="G57" s="64" t="n">
        <f aca="false" ca="false" dt2D="false" dtr="false" t="normal">F57/5.8*1.9*курс_1-F57/5.8*1.9*курс_1*скидка_1</f>
        <v>642.8946662068965</v>
      </c>
      <c r="H57" s="64" t="n">
        <f aca="false" ca="false" dt2D="false" dtr="false" t="normal">F57/5.8*2.9*курс_1-F57/5.8*2.9*курс_1*скидка_1</f>
        <v>981.2602800000001</v>
      </c>
      <c r="I57" s="64" t="n">
        <f aca="false" ca="false" dt2D="false" dtr="false" t="normal">F57/5.8*3.9*курс_1-F57/5.8*3.9*курс_1*скидка_1</f>
        <v>1319.6258937931036</v>
      </c>
    </row>
    <row ht="15" outlineLevel="0" r="58">
      <c r="A58" s="34" t="n"/>
      <c r="B58" s="41" t="s"/>
      <c r="C58" s="42" t="s"/>
      <c r="D58" s="37" t="n"/>
      <c r="E58" s="38" t="n"/>
      <c r="F58" s="39" t="n"/>
      <c r="G58" s="39" t="n"/>
      <c r="H58" s="39" t="n"/>
      <c r="I58" s="39" t="n"/>
    </row>
    <row ht="15" outlineLevel="0" r="59">
      <c r="A59" s="34" t="n"/>
      <c r="B59" s="44" t="s"/>
      <c r="C59" s="45" t="s"/>
      <c r="D59" s="37" t="n"/>
      <c r="E59" s="38" t="n"/>
      <c r="F59" s="39" t="n"/>
      <c r="G59" s="39" t="n"/>
      <c r="H59" s="39" t="n"/>
      <c r="I59" s="39" t="n"/>
    </row>
    <row customHeight="true" ht="18.75" outlineLevel="0" r="60">
      <c r="A60" s="208" t="n"/>
      <c r="B60" s="209" t="s"/>
      <c r="C60" s="209" t="s"/>
      <c r="D60" s="209" t="s"/>
      <c r="E60" s="209" t="s"/>
      <c r="F60" s="210" t="s"/>
      <c r="G60" s="208" t="n"/>
      <c r="H60" s="208" t="n"/>
      <c r="I60" s="208" t="n"/>
    </row>
    <row customHeight="true" ht="18.75" outlineLevel="0" r="61">
      <c r="A61" s="50" t="n"/>
      <c r="B61" s="35" t="s">
        <v>84</v>
      </c>
      <c r="C61" s="36" t="s">
        <v>85</v>
      </c>
      <c r="D61" s="37" t="s">
        <v>30</v>
      </c>
      <c r="E61" s="79" t="s">
        <v>31</v>
      </c>
      <c r="F61" s="39" t="n">
        <v>10.08</v>
      </c>
      <c r="G61" s="64" t="n">
        <f aca="false" ca="false" dt2D="false" dtr="false" t="normal">F61/5.8*1.9*курс_1</f>
        <v>330.2068965517241</v>
      </c>
      <c r="H61" s="64" t="n">
        <f aca="false" ca="false" dt2D="false" dtr="false" t="normal">F61/5.8*2.9*курс_1</f>
        <v>504</v>
      </c>
      <c r="I61" s="64" t="n">
        <f aca="false" ca="false" dt2D="false" dtr="false" t="normal">F61/5.8*3.9*курс_1</f>
        <v>677.7931034482759</v>
      </c>
    </row>
    <row customHeight="true" ht="18.75" outlineLevel="0" r="62">
      <c r="A62" s="51" t="s"/>
      <c r="B62" s="41" t="s"/>
      <c r="C62" s="42" t="s"/>
      <c r="D62" s="37" t="s">
        <v>32</v>
      </c>
      <c r="E62" s="79" t="s">
        <v>33</v>
      </c>
      <c r="F62" s="39" t="n">
        <v>10.08</v>
      </c>
      <c r="G62" s="64" t="n">
        <f aca="false" ca="false" dt2D="false" dtr="false" t="normal">F62/5.8*1.9*курс_1</f>
        <v>330.2068965517241</v>
      </c>
      <c r="H62" s="64" t="n">
        <f aca="false" ca="false" dt2D="false" dtr="false" t="normal">F62/5.8*2.9*курс_1</f>
        <v>504</v>
      </c>
      <c r="I62" s="64" t="n">
        <f aca="false" ca="false" dt2D="false" dtr="false" t="normal">F62/5.8*3.9*курс_1</f>
        <v>677.7931034482759</v>
      </c>
    </row>
    <row customHeight="true" ht="18.75" outlineLevel="0" r="63">
      <c r="A63" s="51" t="s"/>
      <c r="B63" s="41" t="s"/>
      <c r="C63" s="42" t="s"/>
      <c r="D63" s="37" t="s">
        <v>34</v>
      </c>
      <c r="E63" s="38" t="s">
        <v>35</v>
      </c>
      <c r="F63" s="39" t="n">
        <v>10.08</v>
      </c>
      <c r="G63" s="64" t="n">
        <f aca="false" ca="false" dt2D="false" dtr="false" t="normal">F63/5.8*1.9*курс_1</f>
        <v>330.2068965517241</v>
      </c>
      <c r="H63" s="64" t="n">
        <f aca="false" ca="false" dt2D="false" dtr="false" t="normal">F63/5.8*2.9*курс_1</f>
        <v>504</v>
      </c>
      <c r="I63" s="64" t="n">
        <f aca="false" ca="false" dt2D="false" dtr="false" t="normal">F63/5.8*3.9*курс_1</f>
        <v>677.7931034482759</v>
      </c>
    </row>
    <row customHeight="true" ht="18.75" outlineLevel="0" r="64">
      <c r="A64" s="51" t="s"/>
      <c r="B64" s="41" t="s"/>
      <c r="C64" s="42" t="s"/>
      <c r="D64" s="37" t="s">
        <v>38</v>
      </c>
      <c r="E64" s="38" t="s">
        <v>39</v>
      </c>
      <c r="F64" s="39" t="n">
        <v>10.08</v>
      </c>
      <c r="G64" s="64" t="n">
        <f aca="false" ca="false" dt2D="false" dtr="false" t="normal">F64/5.8*1.9*курс_1</f>
        <v>330.2068965517241</v>
      </c>
      <c r="H64" s="64" t="n">
        <f aca="false" ca="false" dt2D="false" dtr="false" t="normal">F64/5.8*2.9*курс_1</f>
        <v>504</v>
      </c>
      <c r="I64" s="64" t="n">
        <f aca="false" ca="false" dt2D="false" dtr="false" t="normal">F64/5.8*3.9*курс_1</f>
        <v>677.7931034482759</v>
      </c>
    </row>
    <row customHeight="true" ht="18.75" outlineLevel="0" r="65">
      <c r="A65" s="51" t="s"/>
      <c r="B65" s="41" t="s"/>
      <c r="C65" s="42" t="s"/>
      <c r="D65" s="37" t="n"/>
      <c r="E65" s="79" t="n"/>
      <c r="F65" s="39" t="n"/>
      <c r="G65" s="39" t="n"/>
      <c r="H65" s="39" t="n"/>
      <c r="I65" s="39" t="n"/>
    </row>
    <row customHeight="true" ht="18.75" outlineLevel="0" r="66">
      <c r="A66" s="55" t="s"/>
      <c r="B66" s="44" t="s"/>
      <c r="C66" s="45" t="s"/>
      <c r="D66" s="37" t="n"/>
      <c r="E66" s="79" t="n"/>
      <c r="F66" s="39" t="n"/>
      <c r="G66" s="39" t="n"/>
      <c r="H66" s="39" t="n"/>
      <c r="I66" s="39" t="n"/>
    </row>
    <row customHeight="true" ht="18.75" outlineLevel="0" r="67">
      <c r="A67" s="208" t="n"/>
      <c r="B67" s="209" t="s"/>
      <c r="C67" s="209" t="s"/>
      <c r="D67" s="209" t="s"/>
      <c r="E67" s="209" t="s"/>
      <c r="F67" s="210" t="s"/>
      <c r="G67" s="208" t="n"/>
      <c r="H67" s="208" t="n"/>
      <c r="I67" s="208" t="n"/>
    </row>
    <row ht="15" outlineLevel="0" r="68">
      <c r="A68" s="34" t="n"/>
      <c r="B68" s="35" t="s">
        <v>86</v>
      </c>
      <c r="C68" s="36" t="s">
        <v>87</v>
      </c>
      <c r="D68" s="37" t="s">
        <v>30</v>
      </c>
      <c r="E68" s="79" t="s">
        <v>31</v>
      </c>
      <c r="F68" s="39" t="n">
        <v>32.0486166</v>
      </c>
      <c r="G68" s="64" t="n">
        <f aca="false" ca="false" dt2D="false" dtr="false" t="normal">F68/5.8*1.9*курс_1-F68/5.8*1.9*курс_1*скидка_1</f>
        <v>1049.8684748275864</v>
      </c>
      <c r="H68" s="64" t="n">
        <f aca="false" ca="false" dt2D="false" dtr="false" t="normal">F68/5.8*2.9*курс_1-F68/5.8*2.9*курс_1*скидка_1</f>
        <v>1602.4308300000002</v>
      </c>
      <c r="I68" s="64" t="n">
        <f aca="false" ca="false" dt2D="false" dtr="false" t="normal">F68/5.8*3.9*курс_1-F68/5.8*3.9*курс_1*скидка_1</f>
        <v>2154.993185172414</v>
      </c>
    </row>
    <row ht="15" outlineLevel="0" r="69">
      <c r="A69" s="34" t="n"/>
      <c r="B69" s="41" t="s"/>
      <c r="C69" s="42" t="s"/>
      <c r="D69" s="37" t="s">
        <v>32</v>
      </c>
      <c r="E69" s="79" t="s">
        <v>33</v>
      </c>
      <c r="F69" s="39" t="n">
        <v>32.6161836</v>
      </c>
      <c r="G69" s="64" t="n">
        <f aca="false" ca="false" dt2D="false" dtr="false" t="normal">F69/5.8*1.9*курс_1-F69/5.8*1.9*курс_1*скидка_1</f>
        <v>1068.4611868965517</v>
      </c>
      <c r="H69" s="64" t="n">
        <f aca="false" ca="false" dt2D="false" dtr="false" t="normal">F69/5.8*2.9*курс_1-F69/5.8*2.9*курс_1*скидка_1</f>
        <v>1630.80918</v>
      </c>
      <c r="I69" s="64" t="n">
        <f aca="false" ca="false" dt2D="false" dtr="false" t="normal">F69/5.8*3.9*курс_1-F69/5.8*3.9*курс_1*скидка_1</f>
        <v>2193.1571731034483</v>
      </c>
    </row>
    <row ht="15" outlineLevel="0" r="70">
      <c r="A70" s="34" t="n"/>
      <c r="B70" s="41" t="s"/>
      <c r="C70" s="42" t="s"/>
      <c r="D70" s="37" t="n"/>
      <c r="E70" s="79" t="n"/>
      <c r="F70" s="39" t="n"/>
      <c r="G70" s="39" t="n"/>
      <c r="H70" s="39" t="n"/>
      <c r="I70" s="39" t="n"/>
    </row>
    <row ht="15" outlineLevel="0" r="71">
      <c r="A71" s="34" t="n"/>
      <c r="B71" s="41" t="s"/>
      <c r="C71" s="42" t="s"/>
      <c r="D71" s="37" t="n"/>
      <c r="E71" s="79" t="n"/>
      <c r="F71" s="39" t="n"/>
      <c r="G71" s="39" t="n"/>
      <c r="H71" s="39" t="n"/>
      <c r="I71" s="39" t="n"/>
    </row>
    <row ht="15" outlineLevel="0" r="72">
      <c r="A72" s="34" t="n"/>
      <c r="B72" s="41" t="s"/>
      <c r="C72" s="42" t="s"/>
      <c r="D72" s="37" t="n"/>
      <c r="E72" s="79" t="n"/>
      <c r="F72" s="39" t="n"/>
      <c r="G72" s="39" t="n"/>
      <c r="H72" s="39" t="n"/>
      <c r="I72" s="39" t="n"/>
    </row>
    <row ht="15" outlineLevel="0" r="73">
      <c r="A73" s="34" t="n"/>
      <c r="B73" s="41" t="s"/>
      <c r="C73" s="42" t="s"/>
      <c r="D73" s="37" t="n"/>
      <c r="E73" s="79" t="n"/>
      <c r="F73" s="39" t="n"/>
      <c r="G73" s="39" t="n"/>
      <c r="H73" s="39" t="n"/>
      <c r="I73" s="39" t="n"/>
    </row>
    <row ht="15" outlineLevel="0" r="74">
      <c r="A74" s="34" t="n"/>
      <c r="B74" s="44" t="s"/>
      <c r="C74" s="45" t="s"/>
      <c r="D74" s="37" t="n"/>
      <c r="E74" s="79" t="n"/>
      <c r="F74" s="39" t="n"/>
      <c r="G74" s="39" t="n"/>
      <c r="H74" s="39" t="n"/>
      <c r="I74" s="39" t="n"/>
    </row>
    <row customHeight="true" ht="18.75" outlineLevel="0" r="75">
      <c r="A75" s="208" t="n"/>
      <c r="B75" s="209" t="s"/>
      <c r="C75" s="209" t="s"/>
      <c r="D75" s="209" t="s"/>
      <c r="E75" s="209" t="s"/>
      <c r="F75" s="210" t="s"/>
      <c r="G75" s="208" t="n"/>
      <c r="H75" s="208" t="n"/>
      <c r="I75" s="208" t="n"/>
    </row>
    <row ht="15" outlineLevel="0" r="76">
      <c r="A76" s="34" t="n"/>
      <c r="B76" s="35" t="s">
        <v>88</v>
      </c>
      <c r="C76" s="36" t="s">
        <v>89</v>
      </c>
      <c r="D76" s="37" t="s">
        <v>30</v>
      </c>
      <c r="E76" s="79" t="s">
        <v>31</v>
      </c>
      <c r="F76" s="39" t="n">
        <v>8.8414326</v>
      </c>
      <c r="G76" s="64" t="n">
        <f aca="false" ca="false" dt2D="false" dtr="false" t="normal">F76/5.8*1.9*курс_1-F76/5.8*1.9*курс_1*скидка_1</f>
        <v>289.6331368965518</v>
      </c>
      <c r="H76" s="64" t="n">
        <f aca="false" ca="false" dt2D="false" dtr="false" t="normal">F76/5.8*2.9*курс_1-F76/5.8*2.9*курс_1*скидка_1</f>
        <v>442.07163</v>
      </c>
      <c r="I76" s="64" t="n">
        <f aca="false" ca="false" dt2D="false" dtr="false" t="normal">F76/5.8*3.9*курс_1-F76/5.8*3.9*курс_1*скидка_1</f>
        <v>594.5101231034483</v>
      </c>
    </row>
    <row ht="15" outlineLevel="0" r="77">
      <c r="A77" s="34" t="n"/>
      <c r="B77" s="41" t="s"/>
      <c r="C77" s="42" t="s"/>
      <c r="D77" s="37" t="s">
        <v>32</v>
      </c>
      <c r="E77" s="79" t="s">
        <v>33</v>
      </c>
      <c r="F77" s="39" t="n">
        <v>8.9927838</v>
      </c>
      <c r="G77" s="64" t="n">
        <f aca="false" ca="false" dt2D="false" dtr="false" t="normal">F77/5.8*1.9*курс_1-F77/5.8*1.9*курс_1*скидка_1</f>
        <v>294.5911934482758</v>
      </c>
      <c r="H77" s="64" t="n">
        <f aca="false" ca="false" dt2D="false" dtr="false" t="normal">F77/5.8*2.9*курс_1-F77/5.8*2.9*курс_1*скидка_1</f>
        <v>449.63919</v>
      </c>
      <c r="I77" s="64" t="n">
        <f aca="false" ca="false" dt2D="false" dtr="false" t="normal">F77/5.8*3.9*курс_1-F77/5.8*3.9*курс_1*скидка_1</f>
        <v>604.6871865517242</v>
      </c>
    </row>
    <row ht="15" outlineLevel="0" r="78">
      <c r="A78" s="34" t="n"/>
      <c r="B78" s="41" t="s"/>
      <c r="C78" s="42" t="s"/>
      <c r="D78" s="37" t="n"/>
      <c r="E78" s="79" t="n"/>
      <c r="F78" s="39" t="n"/>
      <c r="G78" s="39" t="n"/>
      <c r="H78" s="39" t="n"/>
      <c r="I78" s="39" t="n"/>
    </row>
    <row ht="15" outlineLevel="0" r="79">
      <c r="A79" s="34" t="n"/>
      <c r="B79" s="41" t="s"/>
      <c r="C79" s="42" t="s"/>
      <c r="D79" s="37" t="n"/>
      <c r="E79" s="79" t="n"/>
      <c r="F79" s="39" t="n"/>
      <c r="G79" s="39" t="n"/>
      <c r="H79" s="39" t="n"/>
      <c r="I79" s="39" t="n"/>
    </row>
    <row ht="15" outlineLevel="0" r="80">
      <c r="A80" s="34" t="n"/>
      <c r="B80" s="41" t="s"/>
      <c r="C80" s="42" t="s"/>
      <c r="D80" s="37" t="n"/>
      <c r="E80" s="79" t="n"/>
      <c r="F80" s="39" t="n"/>
      <c r="G80" s="39" t="n"/>
      <c r="H80" s="39" t="n"/>
      <c r="I80" s="39" t="n"/>
    </row>
    <row ht="15" outlineLevel="0" r="81">
      <c r="A81" s="34" t="n"/>
      <c r="B81" s="41" t="s"/>
      <c r="C81" s="42" t="s"/>
      <c r="D81" s="37" t="n"/>
      <c r="E81" s="79" t="n"/>
      <c r="F81" s="39" t="n"/>
      <c r="G81" s="39" t="n"/>
      <c r="H81" s="39" t="n"/>
      <c r="I81" s="39" t="n"/>
    </row>
    <row ht="15" outlineLevel="0" r="82">
      <c r="A82" s="34" t="n"/>
      <c r="B82" s="44" t="s"/>
      <c r="C82" s="45" t="s"/>
      <c r="D82" s="37" t="n"/>
      <c r="E82" s="79" t="n"/>
      <c r="F82" s="39" t="n"/>
      <c r="G82" s="39" t="n"/>
      <c r="H82" s="39" t="n"/>
      <c r="I82" s="39" t="n"/>
    </row>
    <row customHeight="true" ht="18.75" outlineLevel="0" r="83">
      <c r="A83" s="208" t="n"/>
      <c r="B83" s="209" t="s"/>
      <c r="C83" s="209" t="s"/>
      <c r="D83" s="209" t="s"/>
      <c r="E83" s="209" t="s"/>
      <c r="F83" s="210" t="s"/>
      <c r="G83" s="208" t="n"/>
      <c r="H83" s="208" t="n"/>
      <c r="I83" s="208" t="n"/>
    </row>
    <row ht="15" outlineLevel="0" r="84">
      <c r="A84" s="34" t="n"/>
      <c r="B84" s="35" t="s">
        <v>90</v>
      </c>
      <c r="C84" s="36" t="s">
        <v>91</v>
      </c>
      <c r="D84" s="37" t="s">
        <v>30</v>
      </c>
      <c r="E84" s="79" t="s">
        <v>31</v>
      </c>
      <c r="F84" s="39" t="n">
        <v>11.2504392</v>
      </c>
      <c r="G84" s="64" t="n">
        <f aca="false" ca="false" dt2D="false" dtr="false" t="normal">F84/5.8*1.9*курс_1-F84/5.8*1.9*курс_1*скидка_1</f>
        <v>368.54887034482755</v>
      </c>
      <c r="H84" s="64" t="n">
        <f aca="false" ca="false" dt2D="false" dtr="false" t="normal">F84/5.8*2.9*курс_1-F84/5.8*2.9*курс_1*скидка_1</f>
        <v>562.5219599999999</v>
      </c>
      <c r="I84" s="64" t="n">
        <f aca="false" ca="false" dt2D="false" dtr="false" t="normal">F84/5.8*3.9*курс_1-F84/5.8*3.9*курс_1*скидка_1</f>
        <v>756.4950496551722</v>
      </c>
    </row>
    <row ht="15" outlineLevel="0" r="85">
      <c r="A85" s="34" t="n"/>
      <c r="B85" s="41" t="s"/>
      <c r="C85" s="42" t="s"/>
      <c r="D85" s="37" t="s">
        <v>32</v>
      </c>
      <c r="E85" s="79" t="s">
        <v>33</v>
      </c>
      <c r="F85" s="39" t="n">
        <v>11.4017904</v>
      </c>
      <c r="G85" s="64" t="n">
        <f aca="false" ca="false" dt2D="false" dtr="false" t="normal">F85/5.8*1.9*курс_1-F85/5.8*1.9*курс_1*скидка_1</f>
        <v>373.5069268965517</v>
      </c>
      <c r="H85" s="64" t="n">
        <f aca="false" ca="false" dt2D="false" dtr="false" t="normal">F85/5.8*2.9*курс_1-F85/5.8*2.9*курс_1*скидка_1</f>
        <v>570.08952</v>
      </c>
      <c r="I85" s="64" t="n">
        <f aca="false" ca="false" dt2D="false" dtr="false" t="normal">F85/5.8*3.9*курс_1-F85/5.8*3.9*курс_1*скидка_1</f>
        <v>766.6721131034483</v>
      </c>
    </row>
    <row ht="15" outlineLevel="0" r="86">
      <c r="A86" s="34" t="n"/>
      <c r="B86" s="41" t="s"/>
      <c r="C86" s="42" t="s"/>
      <c r="D86" s="37" t="s">
        <v>34</v>
      </c>
      <c r="E86" s="79" t="s">
        <v>35</v>
      </c>
      <c r="F86" s="39" t="n">
        <v>11.6918802</v>
      </c>
      <c r="G86" s="64" t="n">
        <f aca="false" ca="false" dt2D="false" dtr="false" t="normal">F86/5.8*1.9*курс_1-F86/5.8*1.9*курс_1*скидка_1</f>
        <v>383.00986862068964</v>
      </c>
      <c r="H86" s="64" t="n">
        <f aca="false" ca="false" dt2D="false" dtr="false" t="normal">F86/5.8*2.9*курс_1-F86/5.8*2.9*курс_1*скидка_1</f>
        <v>584.5940099999999</v>
      </c>
      <c r="I86" s="64" t="n">
        <f aca="false" ca="false" dt2D="false" dtr="false" t="normal">F86/5.8*3.9*курс_1-F86/5.8*3.9*курс_1*скидка_1</f>
        <v>786.1781513793103</v>
      </c>
    </row>
    <row ht="15" outlineLevel="0" r="87">
      <c r="A87" s="34" t="n"/>
      <c r="B87" s="41" t="s"/>
      <c r="C87" s="42" t="s"/>
      <c r="D87" s="37" t="n"/>
      <c r="E87" s="79" t="n"/>
      <c r="F87" s="39" t="n"/>
      <c r="G87" s="39" t="n"/>
      <c r="H87" s="39" t="n"/>
      <c r="I87" s="39" t="n"/>
    </row>
    <row ht="15" outlineLevel="0" r="88">
      <c r="A88" s="34" t="n"/>
      <c r="B88" s="41" t="s"/>
      <c r="C88" s="42" t="s"/>
      <c r="D88" s="37" t="n"/>
      <c r="E88" s="79" t="n"/>
      <c r="F88" s="39" t="n"/>
      <c r="G88" s="39" t="n"/>
      <c r="H88" s="39" t="n"/>
      <c r="I88" s="39" t="n"/>
    </row>
    <row ht="15" outlineLevel="0" r="89">
      <c r="A89" s="34" t="n"/>
      <c r="B89" s="41" t="s"/>
      <c r="C89" s="42" t="s"/>
      <c r="D89" s="37" t="n"/>
      <c r="E89" s="79" t="n"/>
      <c r="F89" s="39" t="n"/>
      <c r="G89" s="39" t="n"/>
      <c r="H89" s="39" t="n"/>
      <c r="I89" s="39" t="n"/>
    </row>
    <row ht="15" outlineLevel="0" r="90">
      <c r="A90" s="34" t="n"/>
      <c r="B90" s="44" t="s"/>
      <c r="C90" s="45" t="s"/>
      <c r="D90" s="37" t="n"/>
      <c r="E90" s="79" t="n"/>
      <c r="F90" s="39" t="n"/>
      <c r="G90" s="39" t="n"/>
      <c r="H90" s="39" t="n"/>
      <c r="I90" s="39" t="n"/>
    </row>
    <row customHeight="true" ht="18.75" outlineLevel="0" r="91">
      <c r="A91" s="208" t="n"/>
      <c r="B91" s="209" t="s"/>
      <c r="C91" s="209" t="s"/>
      <c r="D91" s="209" t="s"/>
      <c r="E91" s="209" t="s"/>
      <c r="F91" s="210" t="s"/>
      <c r="G91" s="208" t="n"/>
      <c r="H91" s="208" t="n"/>
      <c r="I91" s="208" t="n"/>
    </row>
    <row ht="15" outlineLevel="0" r="92">
      <c r="A92" s="34" t="n"/>
      <c r="B92" s="35" t="s">
        <v>92</v>
      </c>
      <c r="C92" s="36" t="s">
        <v>93</v>
      </c>
      <c r="D92" s="37" t="s">
        <v>30</v>
      </c>
      <c r="E92" s="79" t="s">
        <v>31</v>
      </c>
      <c r="F92" s="39" t="n">
        <v>16.0558398</v>
      </c>
      <c r="G92" s="64" t="n">
        <f aca="false" ca="false" dt2D="false" dtr="false" t="normal">F92/5.8*1.9*курс_1-F92/5.8*1.9*курс_1*скидка_1</f>
        <v>525.9671658620689</v>
      </c>
      <c r="H92" s="64" t="n">
        <f aca="false" ca="false" dt2D="false" dtr="false" t="normal">F92/5.8*2.9*курс_1-F92/5.8*2.9*курс_1*скидка_1</f>
        <v>802.79199</v>
      </c>
      <c r="I92" s="64" t="n">
        <f aca="false" ca="false" dt2D="false" dtr="false" t="normal">F92/5.8*3.9*курс_1-F92/5.8*3.9*курс_1*скидка_1</f>
        <v>1079.6168141379312</v>
      </c>
    </row>
    <row ht="15" outlineLevel="0" r="93">
      <c r="A93" s="34" t="n"/>
      <c r="B93" s="41" t="s"/>
      <c r="C93" s="42" t="s"/>
      <c r="D93" s="37" t="s">
        <v>32</v>
      </c>
      <c r="E93" s="79" t="s">
        <v>33</v>
      </c>
      <c r="F93" s="39" t="n">
        <v>16.3459296</v>
      </c>
      <c r="G93" s="64" t="n">
        <f aca="false" ca="false" dt2D="false" dtr="false" t="normal">F93/5.8*1.9*курс_1-F93/5.8*1.9*курс_1*скидка_1</f>
        <v>535.470107586207</v>
      </c>
      <c r="H93" s="64" t="n">
        <f aca="false" ca="false" dt2D="false" dtr="false" t="normal">F93/5.8*2.9*курс_1-F93/5.8*2.9*курс_1*скидка_1</f>
        <v>817.2964800000001</v>
      </c>
      <c r="I93" s="64" t="n">
        <f aca="false" ca="false" dt2D="false" dtr="false" t="normal">F93/5.8*3.9*курс_1-F93/5.8*3.9*курс_1*скидка_1</f>
        <v>1099.1228524137932</v>
      </c>
    </row>
    <row ht="15" outlineLevel="0" r="94">
      <c r="A94" s="34" t="n"/>
      <c r="B94" s="41" t="s"/>
      <c r="C94" s="42" t="s"/>
      <c r="D94" s="37" t="s">
        <v>34</v>
      </c>
      <c r="E94" s="79" t="s">
        <v>35</v>
      </c>
      <c r="F94" s="39" t="n">
        <v>16.7495328</v>
      </c>
      <c r="G94" s="64" t="n">
        <f aca="false" ca="false" dt2D="false" dtr="false" t="normal">F94/5.8*1.9*курс_1-F94/5.8*1.9*курс_1*скидка_1</f>
        <v>548.6915917241379</v>
      </c>
      <c r="H94" s="64" t="n">
        <f aca="false" ca="false" dt2D="false" dtr="false" t="normal">F94/5.8*2.9*курс_1-F94/5.8*2.9*курс_1*скидка_1</f>
        <v>837.4766399999999</v>
      </c>
      <c r="I94" s="64" t="n">
        <f aca="false" ca="false" dt2D="false" dtr="false" t="normal">F94/5.8*3.9*курс_1-F94/5.8*3.9*курс_1*скидка_1</f>
        <v>1126.2616882758618</v>
      </c>
    </row>
    <row ht="15" outlineLevel="0" r="95">
      <c r="A95" s="34" t="n"/>
      <c r="B95" s="41" t="s"/>
      <c r="C95" s="42" t="s"/>
      <c r="D95" s="37" t="s">
        <v>36</v>
      </c>
      <c r="E95" s="79" t="s">
        <v>37</v>
      </c>
      <c r="F95" s="39" t="n">
        <v>20.5080876</v>
      </c>
      <c r="G95" s="64" t="n">
        <f aca="false" ca="false" dt2D="false" dtr="false" t="normal">F95/5.8*1.9*курс_1-F95/5.8*1.9*курс_1*скидка_1</f>
        <v>671.8166627586209</v>
      </c>
      <c r="H95" s="64" t="n">
        <f aca="false" ca="false" dt2D="false" dtr="false" t="normal">F95/5.8*2.9*курс_1-F95/5.8*2.9*курс_1*скидка_1</f>
        <v>1025.4043800000002</v>
      </c>
      <c r="I95" s="64" t="n">
        <f aca="false" ca="false" dt2D="false" dtr="false" t="normal">F95/5.8*3.9*курс_1-F95/5.8*3.9*курс_1*скидка_1</f>
        <v>1378.9920972413795</v>
      </c>
    </row>
    <row ht="15" outlineLevel="0" r="96">
      <c r="A96" s="34" t="n"/>
      <c r="B96" s="41" t="s"/>
      <c r="C96" s="42" t="s"/>
      <c r="D96" s="37" t="s">
        <v>38</v>
      </c>
      <c r="E96" s="79" t="s">
        <v>39</v>
      </c>
      <c r="F96" s="39" t="n">
        <v>17.1026856</v>
      </c>
      <c r="G96" s="64" t="n">
        <f aca="false" ca="false" dt2D="false" dtr="false" t="normal">F96/5.8*1.9*курс_1-F96/5.8*1.9*курс_1*скидка_1</f>
        <v>560.2603903448277</v>
      </c>
      <c r="H96" s="64" t="n">
        <f aca="false" ca="false" dt2D="false" dtr="false" t="normal">F96/5.8*2.9*курс_1-F96/5.8*2.9*курс_1*скидка_1</f>
        <v>855.13428</v>
      </c>
      <c r="I96" s="64" t="n">
        <f aca="false" ca="false" dt2D="false" dtr="false" t="normal">F96/5.8*3.9*курс_1-F96/5.8*3.9*курс_1*скидка_1</f>
        <v>1150.0081696551724</v>
      </c>
    </row>
    <row ht="15" outlineLevel="0" r="97">
      <c r="A97" s="34" t="n"/>
      <c r="B97" s="41" t="s"/>
      <c r="C97" s="42" t="s"/>
      <c r="D97" s="37" t="n"/>
      <c r="E97" s="79" t="n"/>
      <c r="F97" s="39" t="n"/>
      <c r="G97" s="39" t="n"/>
      <c r="H97" s="39" t="n"/>
      <c r="I97" s="39" t="n"/>
    </row>
    <row ht="15" outlineLevel="0" r="98">
      <c r="A98" s="34" t="n"/>
      <c r="B98" s="44" t="s"/>
      <c r="C98" s="45" t="s"/>
      <c r="D98" s="37" t="n"/>
      <c r="E98" s="79" t="n"/>
      <c r="F98" s="39" t="n"/>
      <c r="G98" s="39" t="n"/>
      <c r="H98" s="39" t="n"/>
      <c r="I98" s="39" t="n"/>
    </row>
    <row customHeight="true" ht="18.75" outlineLevel="0" r="99">
      <c r="A99" s="208" t="n"/>
      <c r="B99" s="209" t="s"/>
      <c r="C99" s="209" t="s"/>
      <c r="D99" s="209" t="s"/>
      <c r="E99" s="209" t="s"/>
      <c r="F99" s="210" t="s"/>
      <c r="G99" s="208" t="n"/>
      <c r="H99" s="208" t="n"/>
      <c r="I99" s="208" t="n"/>
    </row>
    <row ht="15" outlineLevel="0" r="100">
      <c r="A100" s="34" t="n"/>
      <c r="B100" s="35" t="s">
        <v>94</v>
      </c>
      <c r="C100" s="36" t="s">
        <v>95</v>
      </c>
      <c r="D100" s="37" t="s">
        <v>32</v>
      </c>
      <c r="E100" s="79" t="s">
        <v>33</v>
      </c>
      <c r="F100" s="39" t="n">
        <v>20.4702498</v>
      </c>
      <c r="G100" s="64" t="n">
        <f aca="false" ca="false" dt2D="false" dtr="false" t="normal">F100/5.8*1.9*курс_1-F100/5.8*1.9*курс_1*скидка_1</f>
        <v>670.5771486206896</v>
      </c>
      <c r="H100" s="64" t="n">
        <f aca="false" ca="false" dt2D="false" dtr="false" t="normal">F100/5.8*2.9*курс_1-F100/5.8*2.9*курс_1*скидка_1</f>
        <v>1023.5124900000001</v>
      </c>
      <c r="I100" s="64" t="n">
        <f aca="false" ca="false" dt2D="false" dtr="false" t="normal">F100/5.8*3.9*курс_1-F100/5.8*3.9*курс_1*скидка_1</f>
        <v>1376.4478313793104</v>
      </c>
    </row>
    <row ht="15" outlineLevel="0" r="101">
      <c r="A101" s="34" t="n"/>
      <c r="B101" s="41" t="s"/>
      <c r="C101" s="42" t="s"/>
      <c r="D101" s="37" t="n"/>
      <c r="E101" s="79" t="n"/>
      <c r="F101" s="39" t="n"/>
      <c r="G101" s="39" t="n"/>
      <c r="H101" s="39" t="n"/>
      <c r="I101" s="39" t="n"/>
    </row>
    <row ht="15" outlineLevel="0" r="102">
      <c r="A102" s="34" t="n"/>
      <c r="B102" s="41" t="s"/>
      <c r="C102" s="42" t="s"/>
      <c r="D102" s="37" t="n"/>
      <c r="E102" s="79" t="n"/>
      <c r="F102" s="39" t="n"/>
      <c r="G102" s="39" t="n"/>
      <c r="H102" s="39" t="n"/>
      <c r="I102" s="39" t="n"/>
    </row>
    <row ht="15" outlineLevel="0" r="103">
      <c r="A103" s="34" t="n"/>
      <c r="B103" s="41" t="s"/>
      <c r="C103" s="42" t="s"/>
      <c r="D103" s="37" t="n"/>
      <c r="E103" s="79" t="n"/>
      <c r="F103" s="39" t="n"/>
      <c r="G103" s="39" t="n"/>
      <c r="H103" s="39" t="n"/>
      <c r="I103" s="39" t="n"/>
    </row>
    <row ht="15" outlineLevel="0" r="104">
      <c r="A104" s="34" t="n"/>
      <c r="B104" s="41" t="s"/>
      <c r="C104" s="42" t="s"/>
      <c r="D104" s="37" t="n"/>
      <c r="E104" s="79" t="n"/>
      <c r="F104" s="39" t="n"/>
      <c r="G104" s="39" t="n"/>
      <c r="H104" s="39" t="n"/>
      <c r="I104" s="39" t="n"/>
    </row>
    <row ht="15" outlineLevel="0" r="105">
      <c r="A105" s="34" t="n"/>
      <c r="B105" s="41" t="s"/>
      <c r="C105" s="42" t="s"/>
      <c r="D105" s="37" t="n"/>
      <c r="E105" s="79" t="n"/>
      <c r="F105" s="39" t="n"/>
      <c r="G105" s="39" t="n"/>
      <c r="H105" s="39" t="n"/>
      <c r="I105" s="39" t="n"/>
    </row>
    <row ht="15" outlineLevel="0" r="106">
      <c r="A106" s="34" t="n"/>
      <c r="B106" s="44" t="s"/>
      <c r="C106" s="45" t="s"/>
      <c r="D106" s="37" t="n"/>
      <c r="E106" s="79" t="n"/>
      <c r="F106" s="39" t="n"/>
      <c r="G106" s="39" t="n"/>
      <c r="H106" s="39" t="n"/>
      <c r="I106" s="39" t="n"/>
    </row>
    <row customHeight="true" ht="18.75" outlineLevel="0" r="107">
      <c r="A107" s="208" t="n"/>
      <c r="B107" s="209" t="s"/>
      <c r="C107" s="209" t="s"/>
      <c r="D107" s="209" t="s"/>
      <c r="E107" s="209" t="s"/>
      <c r="F107" s="210" t="s"/>
      <c r="G107" s="208" t="n"/>
      <c r="H107" s="208" t="n"/>
      <c r="I107" s="208" t="n"/>
    </row>
    <row ht="15" outlineLevel="0" r="108">
      <c r="A108" s="34" t="n"/>
      <c r="B108" s="35" t="s">
        <v>96</v>
      </c>
      <c r="C108" s="36" t="s">
        <v>97</v>
      </c>
      <c r="D108" s="37" t="s">
        <v>30</v>
      </c>
      <c r="E108" s="79" t="s">
        <v>31</v>
      </c>
      <c r="F108" s="39" t="n">
        <v>20.768748</v>
      </c>
      <c r="G108" s="64" t="n">
        <f aca="false" ca="false" dt2D="false" dtr="false" t="normal">F108/5.8*1.9*курс_1-F108/5.8*1.9*курс_1*скидка_1</f>
        <v>680.3555379310344</v>
      </c>
      <c r="H108" s="64" t="n">
        <f aca="false" ca="false" dt2D="false" dtr="false" t="normal">F108/5.8*2.9*курс_1-F108/5.8*2.9*курс_1*скидка_1</f>
        <v>1038.4374</v>
      </c>
      <c r="I108" s="64" t="n">
        <f aca="false" ca="false" dt2D="false" dtr="false" t="normal">F108/5.8*3.9*курс_1-F108/5.8*3.9*курс_1*скидка_1</f>
        <v>1396.5192620689654</v>
      </c>
    </row>
    <row ht="15" outlineLevel="0" r="109">
      <c r="A109" s="34" t="n"/>
      <c r="B109" s="41" t="s"/>
      <c r="C109" s="42" t="s"/>
      <c r="D109" s="106" t="s"/>
      <c r="E109" s="399" t="s"/>
      <c r="F109" s="99" t="s"/>
      <c r="G109" s="484" t="s"/>
      <c r="H109" s="484" t="s"/>
      <c r="I109" s="484" t="s"/>
    </row>
    <row ht="15" outlineLevel="0" r="110">
      <c r="A110" s="34" t="n"/>
      <c r="B110" s="41" t="s"/>
      <c r="C110" s="42" t="s"/>
      <c r="D110" s="106" t="s"/>
      <c r="E110" s="399" t="s"/>
      <c r="F110" s="99" t="s"/>
      <c r="G110" s="484" t="s"/>
      <c r="H110" s="484" t="s"/>
      <c r="I110" s="484" t="s"/>
    </row>
    <row ht="15" outlineLevel="0" r="111">
      <c r="A111" s="34" t="n"/>
      <c r="B111" s="41" t="s"/>
      <c r="C111" s="42" t="s"/>
      <c r="D111" s="106" t="s"/>
      <c r="E111" s="399" t="s"/>
      <c r="F111" s="99" t="s"/>
      <c r="G111" s="484" t="s"/>
      <c r="H111" s="484" t="s"/>
      <c r="I111" s="484" t="s"/>
    </row>
    <row ht="15" outlineLevel="0" r="112">
      <c r="A112" s="34" t="n"/>
      <c r="B112" s="41" t="s"/>
      <c r="C112" s="42" t="s"/>
      <c r="D112" s="106" t="s"/>
      <c r="E112" s="399" t="s"/>
      <c r="F112" s="99" t="s"/>
      <c r="G112" s="484" t="s"/>
      <c r="H112" s="484" t="s"/>
      <c r="I112" s="484" t="s"/>
    </row>
    <row ht="15" outlineLevel="0" r="113">
      <c r="A113" s="34" t="n"/>
      <c r="B113" s="41" t="s"/>
      <c r="C113" s="42" t="s"/>
      <c r="D113" s="106" t="s"/>
      <c r="E113" s="399" t="s"/>
      <c r="F113" s="99" t="s"/>
      <c r="G113" s="484" t="s"/>
      <c r="H113" s="484" t="s"/>
      <c r="I113" s="484" t="s"/>
    </row>
    <row ht="15" outlineLevel="0" r="114">
      <c r="A114" s="34" t="n"/>
      <c r="B114" s="44" t="s"/>
      <c r="C114" s="45" t="s"/>
      <c r="D114" s="107" t="s"/>
      <c r="E114" s="400" t="s"/>
      <c r="F114" s="102" t="s"/>
      <c r="G114" s="486" t="s"/>
      <c r="H114" s="486" t="s"/>
      <c r="I114" s="486" t="s"/>
    </row>
    <row ht="15" outlineLevel="0" r="115">
      <c r="A115" s="208" t="n"/>
      <c r="B115" s="209" t="s"/>
      <c r="C115" s="209" t="s"/>
      <c r="D115" s="209" t="s"/>
      <c r="E115" s="209" t="s"/>
      <c r="F115" s="210" t="s"/>
      <c r="G115" s="208" t="n"/>
      <c r="H115" s="208" t="n"/>
      <c r="I115" s="208" t="n"/>
    </row>
  </sheetData>
  <mergeCells count="54">
    <mergeCell ref="G2:I2"/>
    <mergeCell ref="A4:I4"/>
    <mergeCell ref="A1:C2"/>
    <mergeCell ref="D3:E3"/>
    <mergeCell ref="A3:C3"/>
    <mergeCell ref="A12:F12"/>
    <mergeCell ref="A20:F20"/>
    <mergeCell ref="A28:F28"/>
    <mergeCell ref="A36:F36"/>
    <mergeCell ref="A44:F44"/>
    <mergeCell ref="C29:C35"/>
    <mergeCell ref="A52:F52"/>
    <mergeCell ref="C37:C43"/>
    <mergeCell ref="C45:C51"/>
    <mergeCell ref="A60:F60"/>
    <mergeCell ref="A61:A66"/>
    <mergeCell ref="A67:F67"/>
    <mergeCell ref="B61:B66"/>
    <mergeCell ref="C108:C114"/>
    <mergeCell ref="C100:C106"/>
    <mergeCell ref="C92:C98"/>
    <mergeCell ref="C84:C90"/>
    <mergeCell ref="C76:C82"/>
    <mergeCell ref="C68:C74"/>
    <mergeCell ref="C53:C59"/>
    <mergeCell ref="C21:C27"/>
    <mergeCell ref="C13:C19"/>
    <mergeCell ref="C5:C11"/>
    <mergeCell ref="B5:B11"/>
    <mergeCell ref="B13:B19"/>
    <mergeCell ref="B29:B35"/>
    <mergeCell ref="B37:B43"/>
    <mergeCell ref="B53:B59"/>
    <mergeCell ref="B68:B74"/>
    <mergeCell ref="B92:B98"/>
    <mergeCell ref="B21:B27"/>
    <mergeCell ref="B45:B51"/>
    <mergeCell ref="B76:B82"/>
    <mergeCell ref="B100:B106"/>
    <mergeCell ref="B108:B114"/>
    <mergeCell ref="B84:B90"/>
    <mergeCell ref="H108:H114"/>
    <mergeCell ref="C61:C66"/>
    <mergeCell ref="A75:F75"/>
    <mergeCell ref="A91:F91"/>
    <mergeCell ref="F108:F114"/>
    <mergeCell ref="I108:I114"/>
    <mergeCell ref="A115:F115"/>
    <mergeCell ref="G108:G114"/>
    <mergeCell ref="A99:F99"/>
    <mergeCell ref="A107:F107"/>
    <mergeCell ref="D108:D114"/>
    <mergeCell ref="E108:E114"/>
    <mergeCell ref="A83:F83"/>
  </mergeCells>
  <hyperlinks>
    <hyperlink display="https://modusline.ru/catalog/razdvizhnye-sistemy-modus-dlya-shkafov-kupe/shkafnoj-profil-modus/assortiment-profilej-ms" r:id="rId1" ref="A4"/>
  </hyperlinks>
  <pageMargins bottom="0.75" footer="0.300000011920929" header="0.300000011920929" left="0.700000047683716" right="0.700000047683716" top="0.75"/>
  <pageSetup fitToHeight="1" fitToWidth="1" orientation="portrait" paperHeight="297mm" paperSize="9" paperWidth="210mm" scale="69"/>
  <drawing r:id="rId2"/>
</worksheet>
</file>

<file path=xl/worksheets/sheet2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J209"/>
  <sheetViews>
    <sheetView showZeros="true" workbookViewId="0">
      <pane activePane="bottomLeft" state="frozen" topLeftCell="A4" xSplit="0" ySplit="3"/>
    </sheetView>
  </sheetViews>
  <sheetFormatPr baseColWidth="8" customHeight="false" defaultColWidth="9.14062530925693" defaultRowHeight="18.75" zeroHeight="false"/>
  <cols>
    <col customWidth="true" max="1" min="1" outlineLevel="0" width="19.710937625553"/>
    <col customWidth="true" max="2" min="2" outlineLevel="0" style="14" width="11.4257816365712"/>
    <col customWidth="true" max="3" min="3" outlineLevel="0" style="15" width="32"/>
    <col customWidth="true" max="4" min="4" outlineLevel="0" style="16" width="16.5703119779637"/>
    <col customWidth="true" max="5" min="5" outlineLevel="0" style="17" width="9.28515615814805"/>
    <col customWidth="true" max="6" min="6" outlineLevel="0" style="18" width="7.14062497092456"/>
    <col customWidth="true" max="7" min="7" outlineLevel="0" style="19" width="7.14062497092456"/>
    <col customWidth="true" max="8" min="8" outlineLevel="0" style="20" width="9.14062530925693"/>
    <col customWidth="true" max="9" min="9" outlineLevel="0" style="20" width="10.0000003383324"/>
    <col customWidth="true" max="10" min="10" outlineLevel="0" width="18.9999998308338"/>
  </cols>
  <sheetData>
    <row customHeight="true" ht="30.75" outlineLevel="0" r="1">
      <c r="A1" s="21" t="n"/>
      <c r="B1" s="21" t="s"/>
      <c r="C1" s="21" t="s"/>
      <c r="D1" s="22" t="s">
        <v>2</v>
      </c>
      <c r="E1" s="23" t="n">
        <f aca="false" ca="false" dt2D="false" dtr="false" t="normal">'Ваша скидка'!C7</f>
        <v>0</v>
      </c>
    </row>
    <row customHeight="true" ht="26.25" outlineLevel="0" r="2">
      <c r="A2" s="21" t="s"/>
      <c r="B2" s="21" t="s"/>
      <c r="C2" s="21" t="s"/>
      <c r="D2" s="22" t="s">
        <v>21</v>
      </c>
      <c r="E2" s="24" t="n">
        <f aca="false" ca="false" dt2D="false" dtr="false" t="normal">'Ваша скидка'!H2</f>
        <v>100</v>
      </c>
    </row>
    <row customFormat="true" customHeight="true" ht="29.25" outlineLevel="0" r="3" s="3">
      <c r="A3" s="25" t="n"/>
      <c r="B3" s="26" t="s"/>
      <c r="C3" s="27" t="s"/>
      <c r="D3" s="28" t="s">
        <v>22</v>
      </c>
      <c r="E3" s="29" t="s"/>
      <c r="F3" s="28" t="s">
        <v>23</v>
      </c>
      <c r="G3" s="30" t="s">
        <v>24</v>
      </c>
      <c r="H3" s="30" t="s">
        <v>25</v>
      </c>
      <c r="I3" s="30" t="s">
        <v>26</v>
      </c>
    </row>
    <row customHeight="true" ht="21" outlineLevel="0" r="4">
      <c r="A4" s="31" t="s">
        <v>27</v>
      </c>
      <c r="B4" s="32" t="s"/>
      <c r="C4" s="32" t="s"/>
      <c r="D4" s="32" t="s"/>
      <c r="E4" s="32" t="s"/>
      <c r="F4" s="32" t="s"/>
      <c r="G4" s="32" t="s"/>
      <c r="H4" s="32" t="s"/>
      <c r="I4" s="33" t="s"/>
    </row>
    <row ht="15" outlineLevel="0" r="5">
      <c r="A5" s="34" t="n"/>
      <c r="B5" s="35" t="s">
        <v>28</v>
      </c>
      <c r="C5" s="36" t="s">
        <v>29</v>
      </c>
      <c r="D5" s="37" t="s">
        <v>30</v>
      </c>
      <c r="E5" s="38" t="s">
        <v>31</v>
      </c>
      <c r="F5" s="25" t="n">
        <v>5.4</v>
      </c>
      <c r="G5" s="39" t="n">
        <v>25.918893</v>
      </c>
      <c r="H5" s="40" t="n">
        <f aca="false" ca="false" dt2D="false" dtr="false" t="normal">G5*курс_1</f>
        <v>2591.8893000000003</v>
      </c>
      <c r="I5" s="40" t="n">
        <f aca="false" ca="false" dt2D="false" dtr="false" t="normal">H5-H5*скидка_1</f>
        <v>2591.8893000000003</v>
      </c>
    </row>
    <row ht="15" outlineLevel="0" r="6">
      <c r="A6" s="34" t="n"/>
      <c r="B6" s="41" t="s"/>
      <c r="C6" s="42" t="s"/>
      <c r="D6" s="37" t="s">
        <v>32</v>
      </c>
      <c r="E6" s="38" t="s">
        <v>33</v>
      </c>
      <c r="F6" s="43" t="s"/>
      <c r="G6" s="39" t="n">
        <v>26.3855592</v>
      </c>
      <c r="H6" s="40" t="n">
        <f aca="false" ca="false" dt2D="false" dtr="false" t="normal">G6*курс_1</f>
        <v>2638.5559200000002</v>
      </c>
      <c r="I6" s="40" t="n">
        <f aca="false" ca="false" dt2D="false" dtr="false" t="normal">H6-H6*скидка_1</f>
        <v>2638.5559200000002</v>
      </c>
    </row>
    <row ht="15" outlineLevel="0" r="7">
      <c r="A7" s="34" t="n"/>
      <c r="B7" s="41" t="s"/>
      <c r="C7" s="42" t="s"/>
      <c r="D7" s="37" t="s">
        <v>34</v>
      </c>
      <c r="E7" s="38" t="s">
        <v>35</v>
      </c>
      <c r="F7" s="43" t="s"/>
      <c r="G7" s="39" t="n">
        <v>27.054027</v>
      </c>
      <c r="H7" s="40" t="n">
        <f aca="false" ca="false" dt2D="false" dtr="false" t="normal">G7*курс_1</f>
        <v>2705.4027000000006</v>
      </c>
      <c r="I7" s="40" t="n">
        <f aca="false" ca="false" dt2D="false" dtr="false" t="normal">H7-H7*скидка_1</f>
        <v>2705.4027000000006</v>
      </c>
    </row>
    <row ht="15" outlineLevel="0" r="8">
      <c r="A8" s="34" t="n"/>
      <c r="B8" s="41" t="s"/>
      <c r="C8" s="42" t="s"/>
      <c r="D8" s="37" t="s">
        <v>36</v>
      </c>
      <c r="E8" s="38" t="s">
        <v>37</v>
      </c>
      <c r="F8" s="43" t="s"/>
      <c r="G8" s="39" t="n">
        <v>32.8684356</v>
      </c>
      <c r="H8" s="40" t="n">
        <f aca="false" ca="false" dt2D="false" dtr="false" t="normal">G8*курс_1</f>
        <v>3286.84356</v>
      </c>
      <c r="I8" s="40" t="n">
        <f aca="false" ca="false" dt2D="false" dtr="false" t="normal">H8-H8*скидка_1</f>
        <v>3286.84356</v>
      </c>
    </row>
    <row ht="15" outlineLevel="0" r="9">
      <c r="A9" s="34" t="n"/>
      <c r="B9" s="41" t="s"/>
      <c r="C9" s="42" t="s"/>
      <c r="D9" s="37" t="s">
        <v>38</v>
      </c>
      <c r="E9" s="38" t="s">
        <v>39</v>
      </c>
      <c r="F9" s="43" t="s"/>
      <c r="G9" s="39" t="n">
        <v>27.621594</v>
      </c>
      <c r="H9" s="40" t="n">
        <f aca="false" ca="false" dt2D="false" dtr="false" t="normal">G9*курс_1</f>
        <v>2762.1594</v>
      </c>
      <c r="I9" s="40" t="n">
        <f aca="false" ca="false" dt2D="false" dtr="false" t="normal">H9-H9*скидка_1</f>
        <v>2762.1594</v>
      </c>
    </row>
    <row ht="15" outlineLevel="0" r="10">
      <c r="A10" s="34" t="n"/>
      <c r="B10" s="41" t="s"/>
      <c r="C10" s="42" t="s"/>
      <c r="D10" s="37" t="n"/>
      <c r="E10" s="38" t="n"/>
      <c r="F10" s="43" t="s"/>
      <c r="G10" s="39" t="n"/>
      <c r="H10" s="39" t="n"/>
      <c r="I10" s="39" t="n"/>
    </row>
    <row ht="15" outlineLevel="0" r="11">
      <c r="A11" s="34" t="n"/>
      <c r="B11" s="44" t="s"/>
      <c r="C11" s="45" t="s"/>
      <c r="D11" s="37" t="n"/>
      <c r="E11" s="38" t="n"/>
      <c r="F11" s="46" t="s"/>
      <c r="G11" s="39" t="n"/>
      <c r="H11" s="39" t="n"/>
      <c r="I11" s="39" t="n"/>
    </row>
    <row customHeight="true" ht="18.75" outlineLevel="0" r="12">
      <c r="A12" s="47" t="n"/>
      <c r="B12" s="48" t="s"/>
      <c r="C12" s="48" t="s"/>
      <c r="D12" s="48" t="s"/>
      <c r="E12" s="48" t="s"/>
      <c r="F12" s="48" t="s"/>
      <c r="G12" s="48" t="s"/>
      <c r="H12" s="48" t="s"/>
      <c r="I12" s="49" t="s"/>
    </row>
    <row customHeight="true" ht="15" outlineLevel="0" r="13">
      <c r="A13" s="50" t="n"/>
      <c r="B13" s="35" t="s">
        <v>40</v>
      </c>
      <c r="C13" s="36" t="s">
        <v>41</v>
      </c>
      <c r="D13" s="37" t="s">
        <v>30</v>
      </c>
      <c r="E13" s="38" t="s">
        <v>31</v>
      </c>
      <c r="F13" s="25" t="n">
        <v>5.4</v>
      </c>
      <c r="G13" s="39" t="n">
        <v>23.1188958</v>
      </c>
      <c r="H13" s="40" t="n">
        <f aca="false" ca="false" dt2D="false" dtr="false" t="normal">G13*курс_1</f>
        <v>2311.8895799999996</v>
      </c>
      <c r="I13" s="40" t="n">
        <f aca="false" ca="false" dt2D="false" dtr="false" t="normal">H13-H13*скидка_1</f>
        <v>2311.8895799999996</v>
      </c>
    </row>
    <row customHeight="true" ht="15" outlineLevel="0" r="14">
      <c r="A14" s="51" t="s"/>
      <c r="B14" s="41" t="s"/>
      <c r="C14" s="42" t="s"/>
      <c r="D14" s="37" t="s">
        <v>32</v>
      </c>
      <c r="E14" s="38" t="s">
        <v>33</v>
      </c>
      <c r="F14" s="43" t="s"/>
      <c r="G14" s="39" t="n">
        <v>23.5351116</v>
      </c>
      <c r="H14" s="40" t="n">
        <f aca="false" ca="false" dt2D="false" dtr="false" t="normal">G14*курс_1</f>
        <v>2353.51116</v>
      </c>
      <c r="I14" s="40" t="n">
        <f aca="false" ca="false" dt2D="false" dtr="false" t="normal">H14-H14*скидка_1</f>
        <v>2353.51116</v>
      </c>
    </row>
    <row customHeight="true" ht="15" outlineLevel="0" r="15">
      <c r="A15" s="51" t="s"/>
      <c r="B15" s="41" t="s"/>
      <c r="C15" s="42" t="s"/>
      <c r="D15" s="37" t="s">
        <v>34</v>
      </c>
      <c r="E15" s="38" t="s">
        <v>35</v>
      </c>
      <c r="F15" s="43" t="s"/>
      <c r="G15" s="39" t="n">
        <v>24.1279038</v>
      </c>
      <c r="H15" s="40" t="n">
        <f aca="false" ca="false" dt2D="false" dtr="false" t="normal">G15*курс_1</f>
        <v>2412.79038</v>
      </c>
      <c r="I15" s="40" t="n">
        <f aca="false" ca="false" dt2D="false" dtr="false" t="normal">H15-H15*скидка_1</f>
        <v>2412.79038</v>
      </c>
    </row>
    <row customHeight="true" ht="15" outlineLevel="0" r="16">
      <c r="A16" s="51" t="s"/>
      <c r="B16" s="41" t="s"/>
      <c r="C16" s="42" t="s"/>
      <c r="D16" s="37" t="s">
        <v>38</v>
      </c>
      <c r="E16" s="38" t="s">
        <v>39</v>
      </c>
      <c r="F16" s="46" t="s"/>
      <c r="G16" s="39" t="n">
        <v>24.6324078</v>
      </c>
      <c r="H16" s="40" t="n">
        <f aca="false" ca="false" dt2D="false" dtr="false" t="normal">G16*курс_1</f>
        <v>2463.24078</v>
      </c>
      <c r="I16" s="40" t="n">
        <f aca="false" ca="false" dt2D="false" dtr="false" t="normal">H16-H16*скидка_1</f>
        <v>2463.24078</v>
      </c>
    </row>
    <row customHeight="true" ht="15" outlineLevel="0" r="17">
      <c r="A17" s="51" t="s"/>
      <c r="B17" s="41" t="s"/>
      <c r="C17" s="42" t="s"/>
      <c r="D17" s="52" t="n"/>
      <c r="E17" s="53" t="s"/>
      <c r="F17" s="53" t="s"/>
      <c r="G17" s="53" t="s"/>
      <c r="H17" s="53" t="s"/>
      <c r="I17" s="54" t="s"/>
    </row>
    <row customHeight="true" ht="15" outlineLevel="0" r="18">
      <c r="A18" s="51" t="s"/>
      <c r="B18" s="41" t="s"/>
      <c r="C18" s="42" t="s"/>
      <c r="D18" s="37" t="s">
        <v>30</v>
      </c>
      <c r="E18" s="38" t="s">
        <v>31</v>
      </c>
      <c r="F18" s="25" t="n">
        <v>4.8</v>
      </c>
      <c r="G18" s="39" t="n">
        <v>20.5504</v>
      </c>
      <c r="H18" s="40" t="n">
        <f aca="false" ca="false" dt2D="false" dtr="false" t="normal">G18*курс_1</f>
        <v>2055.0400000000004</v>
      </c>
      <c r="I18" s="40" t="n">
        <f aca="false" ca="false" dt2D="false" dtr="false" t="normal">H18-H18*скидка_1</f>
        <v>2055.0400000000004</v>
      </c>
    </row>
    <row customHeight="true" ht="15.75" outlineLevel="0" r="19">
      <c r="A19" s="55" t="s"/>
      <c r="B19" s="44" t="s"/>
      <c r="C19" s="45" t="s"/>
      <c r="D19" s="37" t="s">
        <v>34</v>
      </c>
      <c r="E19" s="38" t="s">
        <v>35</v>
      </c>
      <c r="F19" s="46" t="s"/>
      <c r="G19" s="39" t="n">
        <v>21.4552</v>
      </c>
      <c r="H19" s="40" t="n">
        <f aca="false" ca="false" dt2D="false" dtr="false" t="normal">G19*курс_1</f>
        <v>2145.52</v>
      </c>
      <c r="I19" s="40" t="n">
        <f aca="false" ca="false" dt2D="false" dtr="false" t="normal">H19-H19*скидка_1</f>
        <v>2145.52</v>
      </c>
    </row>
    <row customHeight="true" ht="18.75" outlineLevel="0" r="20">
      <c r="A20" s="47" t="n"/>
      <c r="B20" s="48" t="s"/>
      <c r="C20" s="48" t="s"/>
      <c r="D20" s="48" t="s"/>
      <c r="E20" s="48" t="s"/>
      <c r="F20" s="48" t="s"/>
      <c r="G20" s="48" t="s"/>
      <c r="H20" s="48" t="s"/>
      <c r="I20" s="49" t="s"/>
    </row>
    <row customHeight="true" ht="21" outlineLevel="0" r="21">
      <c r="A21" s="56" t="n"/>
      <c r="B21" s="35" t="s">
        <v>42</v>
      </c>
      <c r="C21" s="57" t="s">
        <v>43</v>
      </c>
      <c r="D21" s="58" t="s">
        <v>44</v>
      </c>
      <c r="E21" s="59" t="s">
        <v>31</v>
      </c>
      <c r="F21" s="60" t="n">
        <v>5.4</v>
      </c>
      <c r="G21" s="40" t="n">
        <v>24.4810566</v>
      </c>
      <c r="H21" s="40" t="n">
        <f aca="false" ca="false" dt2D="false" dtr="false" t="normal">G21*курс_1</f>
        <v>2448.1056599999997</v>
      </c>
      <c r="I21" s="40" t="n">
        <f aca="false" ca="false" dt2D="false" dtr="false" t="normal">H21-H21*скидка_1</f>
        <v>2448.1056599999997</v>
      </c>
      <c r="J21" s="61" t="s">
        <v>45</v>
      </c>
    </row>
    <row customHeight="true" ht="21" outlineLevel="0" r="22">
      <c r="A22" s="56" t="n"/>
      <c r="B22" s="41" t="s"/>
      <c r="C22" s="62" t="s"/>
      <c r="D22" s="58" t="s">
        <v>46</v>
      </c>
      <c r="E22" s="59" t="s">
        <v>47</v>
      </c>
      <c r="F22" s="63" t="s"/>
      <c r="G22" s="39" t="n">
        <v>24.908</v>
      </c>
      <c r="H22" s="64" t="n">
        <f aca="false" ca="false" dt2D="false" dtr="false" t="normal">G22*курс_2</f>
        <v>2490.7999999999997</v>
      </c>
      <c r="I22" s="40" t="n">
        <f aca="false" ca="false" dt2D="false" dtr="false" t="normal">H22-H22*скидка_2</f>
        <v>2490.7999999999997</v>
      </c>
    </row>
    <row customHeight="true" ht="21" outlineLevel="0" r="23">
      <c r="A23" s="56" t="n"/>
      <c r="B23" s="41" t="s"/>
      <c r="C23" s="65" t="s"/>
      <c r="D23" s="59" t="n"/>
      <c r="E23" s="59" t="n"/>
      <c r="F23" s="63" t="s"/>
      <c r="G23" s="66" t="n"/>
      <c r="H23" s="67" t="n"/>
      <c r="I23" s="68" t="n"/>
    </row>
    <row customHeight="true" ht="15.75" outlineLevel="0" r="24">
      <c r="A24" s="56" t="n"/>
      <c r="B24" s="41" t="s"/>
      <c r="C24" s="69" t="s">
        <v>48</v>
      </c>
      <c r="D24" s="59" t="n"/>
      <c r="E24" s="59" t="n"/>
      <c r="F24" s="63" t="s"/>
      <c r="G24" s="66" t="n"/>
      <c r="H24" s="67" t="n"/>
      <c r="I24" s="68" t="n"/>
    </row>
    <row customHeight="true" ht="34.5" outlineLevel="0" r="25">
      <c r="A25" s="56" t="n"/>
      <c r="B25" s="44" t="s"/>
      <c r="C25" s="70" t="s"/>
      <c r="D25" s="59" t="n"/>
      <c r="E25" s="59" t="n"/>
      <c r="F25" s="71" t="s"/>
      <c r="G25" s="72" t="n"/>
      <c r="H25" s="73" t="n"/>
      <c r="I25" s="68" t="n"/>
    </row>
    <row customHeight="true" ht="17.25" outlineLevel="0" r="26">
      <c r="A26" s="47" t="n"/>
      <c r="B26" s="48" t="s"/>
      <c r="C26" s="48" t="s"/>
      <c r="D26" s="48" t="s"/>
      <c r="E26" s="48" t="s"/>
      <c r="F26" s="48" t="s"/>
      <c r="G26" s="48" t="s"/>
      <c r="H26" s="48" t="s"/>
      <c r="I26" s="49" t="s"/>
    </row>
    <row ht="15" outlineLevel="0" r="27">
      <c r="A27" s="34" t="n"/>
      <c r="B27" s="35" t="s">
        <v>49</v>
      </c>
      <c r="C27" s="36" t="s">
        <v>50</v>
      </c>
      <c r="D27" s="74" t="s">
        <v>30</v>
      </c>
      <c r="E27" s="75" t="s">
        <v>31</v>
      </c>
      <c r="F27" s="25" t="n">
        <v>5.4</v>
      </c>
      <c r="G27" s="76" t="n">
        <v>28.5297012</v>
      </c>
      <c r="H27" s="39" t="n">
        <f aca="false" ca="false" dt2D="false" dtr="false" t="normal">G27*курс_1</f>
        <v>2852.97012</v>
      </c>
      <c r="I27" s="39" t="n">
        <f aca="false" ca="false" dt2D="false" dtr="false" t="normal">H27-H27*скидка_1</f>
        <v>2852.97012</v>
      </c>
    </row>
    <row ht="15" outlineLevel="0" r="28">
      <c r="A28" s="34" t="n"/>
      <c r="B28" s="41" t="s"/>
      <c r="C28" s="42" t="s"/>
      <c r="D28" s="74" t="s">
        <v>32</v>
      </c>
      <c r="E28" s="75" t="s">
        <v>33</v>
      </c>
      <c r="F28" s="43" t="s"/>
      <c r="G28" s="76" t="n">
        <v>29.0342052</v>
      </c>
      <c r="H28" s="39" t="n">
        <f aca="false" ca="false" dt2D="false" dtr="false" t="normal">G28*курс_1</f>
        <v>2903.4205199999997</v>
      </c>
      <c r="I28" s="39" t="n">
        <f aca="false" ca="false" dt2D="false" dtr="false" t="normal">H28-H28*скидка_1</f>
        <v>2903.4205199999997</v>
      </c>
    </row>
    <row ht="15" outlineLevel="0" r="29">
      <c r="A29" s="34" t="n"/>
      <c r="B29" s="41" t="s"/>
      <c r="C29" s="42" t="s"/>
      <c r="D29" s="74" t="s">
        <v>34</v>
      </c>
      <c r="E29" s="75" t="s">
        <v>35</v>
      </c>
      <c r="F29" s="43" t="s"/>
      <c r="G29" s="76" t="n">
        <v>29.7783486</v>
      </c>
      <c r="H29" s="39" t="n">
        <f aca="false" ca="false" dt2D="false" dtr="false" t="normal">G29*курс_1</f>
        <v>2977.83486</v>
      </c>
      <c r="I29" s="39" t="n">
        <f aca="false" ca="false" dt2D="false" dtr="false" t="normal">H29-H29*скидка_1</f>
        <v>2977.83486</v>
      </c>
    </row>
    <row ht="15" outlineLevel="0" r="30">
      <c r="A30" s="34" t="n"/>
      <c r="B30" s="41" t="s"/>
      <c r="C30" s="42" t="s"/>
      <c r="D30" s="74" t="s">
        <v>38</v>
      </c>
      <c r="E30" s="75" t="s">
        <v>39</v>
      </c>
      <c r="F30" s="43" t="s"/>
      <c r="G30" s="76" t="n">
        <v>30.396366</v>
      </c>
      <c r="H30" s="39" t="n">
        <f aca="false" ca="false" dt2D="false" dtr="false" t="normal">G30*курс_1</f>
        <v>3039.6366000000003</v>
      </c>
      <c r="I30" s="39" t="n">
        <f aca="false" ca="false" dt2D="false" dtr="false" t="normal">H30-H30*скидка_1</f>
        <v>3039.6366000000003</v>
      </c>
    </row>
    <row ht="15" outlineLevel="0" r="31">
      <c r="A31" s="34" t="n"/>
      <c r="B31" s="41" t="s"/>
      <c r="C31" s="42" t="s"/>
      <c r="D31" s="74" t="n"/>
      <c r="E31" s="75" t="n"/>
      <c r="F31" s="43" t="s"/>
      <c r="G31" s="39" t="n"/>
      <c r="H31" s="39" t="n"/>
      <c r="I31" s="39" t="n"/>
    </row>
    <row ht="15" outlineLevel="0" r="32">
      <c r="A32" s="34" t="n"/>
      <c r="B32" s="41" t="s"/>
      <c r="C32" s="42" t="s"/>
      <c r="D32" s="74" t="n"/>
      <c r="E32" s="75" t="n"/>
      <c r="F32" s="43" t="s"/>
      <c r="G32" s="39" t="n"/>
      <c r="H32" s="39" t="n"/>
      <c r="I32" s="39" t="n"/>
    </row>
    <row ht="15" outlineLevel="0" r="33">
      <c r="A33" s="34" t="n"/>
      <c r="B33" s="44" t="s"/>
      <c r="C33" s="45" t="s"/>
      <c r="D33" s="74" t="n"/>
      <c r="E33" s="75" t="n"/>
      <c r="F33" s="46" t="s"/>
      <c r="G33" s="39" t="n"/>
      <c r="H33" s="39" t="n"/>
      <c r="I33" s="39" t="n"/>
    </row>
    <row customHeight="true" ht="18.75" outlineLevel="0" r="34">
      <c r="A34" s="47" t="n"/>
      <c r="B34" s="48" t="s"/>
      <c r="C34" s="48" t="s"/>
      <c r="D34" s="48" t="s"/>
      <c r="E34" s="48" t="s"/>
      <c r="F34" s="48" t="s"/>
      <c r="G34" s="48" t="s"/>
      <c r="H34" s="48" t="s"/>
      <c r="I34" s="49" t="s"/>
    </row>
    <row customHeight="true" ht="15" outlineLevel="0" r="35">
      <c r="A35" s="34" t="n"/>
      <c r="B35" s="77" t="s">
        <v>51</v>
      </c>
      <c r="C35" s="78" t="s">
        <v>52</v>
      </c>
      <c r="D35" s="37" t="s">
        <v>30</v>
      </c>
      <c r="E35" s="79" t="s">
        <v>31</v>
      </c>
      <c r="F35" s="25" t="n">
        <v>5.4</v>
      </c>
      <c r="G35" s="39" t="n">
        <v>30.6612306</v>
      </c>
      <c r="H35" s="39" t="n">
        <f aca="false" ca="false" dt2D="false" dtr="false" t="normal">G35*курс_1</f>
        <v>3066.12306</v>
      </c>
      <c r="I35" s="39" t="n">
        <f aca="false" ca="false" dt2D="false" dtr="false" t="normal">H35-H35*скидка_1</f>
        <v>3066.12306</v>
      </c>
    </row>
    <row customHeight="true" ht="15" outlineLevel="0" r="36">
      <c r="A36" s="34" t="n"/>
      <c r="B36" s="80" t="s"/>
      <c r="C36" s="81" t="s"/>
      <c r="D36" s="37" t="s">
        <v>34</v>
      </c>
      <c r="E36" s="79" t="s">
        <v>35</v>
      </c>
      <c r="F36" s="43" t="s"/>
      <c r="G36" s="39" t="n">
        <v>31.999968</v>
      </c>
      <c r="H36" s="39" t="n">
        <f aca="false" ca="false" dt2D="false" dtr="false" t="normal">G36*курс_1</f>
        <v>3199.9968000000003</v>
      </c>
      <c r="I36" s="39" t="n">
        <f aca="false" ca="false" dt2D="false" dtr="false" t="normal">H36-H36*скидка_1</f>
        <v>3199.9968000000003</v>
      </c>
    </row>
    <row customHeight="true" ht="15" outlineLevel="0" r="37">
      <c r="A37" s="34" t="n"/>
      <c r="B37" s="80" t="s"/>
      <c r="C37" s="81" t="s"/>
      <c r="D37" s="37" t="n"/>
      <c r="E37" s="79" t="n"/>
      <c r="F37" s="43" t="s"/>
      <c r="G37" s="39" t="n"/>
      <c r="H37" s="39" t="n"/>
      <c r="I37" s="39" t="n"/>
    </row>
    <row customHeight="true" ht="15" outlineLevel="0" r="38">
      <c r="A38" s="34" t="n"/>
      <c r="B38" s="80" t="s"/>
      <c r="C38" s="81" t="s"/>
      <c r="D38" s="37" t="n"/>
      <c r="E38" s="79" t="n"/>
      <c r="F38" s="43" t="s"/>
      <c r="G38" s="39" t="n"/>
      <c r="H38" s="39" t="n"/>
      <c r="I38" s="39" t="n"/>
    </row>
    <row customHeight="true" ht="15" outlineLevel="0" r="39">
      <c r="A39" s="34" t="n"/>
      <c r="B39" s="80" t="s"/>
      <c r="C39" s="81" t="s"/>
      <c r="D39" s="37" t="n"/>
      <c r="E39" s="79" t="n"/>
      <c r="F39" s="43" t="s"/>
      <c r="G39" s="39" t="n"/>
      <c r="H39" s="39" t="n"/>
      <c r="I39" s="39" t="n"/>
    </row>
    <row customHeight="true" ht="15" outlineLevel="0" r="40">
      <c r="A40" s="34" t="n"/>
      <c r="B40" s="80" t="s"/>
      <c r="C40" s="81" t="s"/>
      <c r="D40" s="37" t="n"/>
      <c r="E40" s="79" t="n"/>
      <c r="F40" s="43" t="s"/>
      <c r="G40" s="39" t="n"/>
      <c r="H40" s="39" t="n"/>
      <c r="I40" s="39" t="n"/>
    </row>
    <row customHeight="true" ht="17.25" outlineLevel="0" r="41">
      <c r="A41" s="82" t="n"/>
      <c r="B41" s="83" t="s"/>
      <c r="C41" s="84" t="s"/>
      <c r="D41" s="37" t="n"/>
      <c r="E41" s="79" t="n"/>
      <c r="F41" s="46" t="s"/>
      <c r="G41" s="39" t="n"/>
      <c r="H41" s="39" t="n"/>
      <c r="I41" s="39" t="n"/>
    </row>
    <row customHeight="true" ht="18.75" outlineLevel="0" r="42">
      <c r="A42" s="47" t="n"/>
      <c r="B42" s="48" t="s"/>
      <c r="C42" s="48" t="s"/>
      <c r="D42" s="48" t="s"/>
      <c r="E42" s="48" t="s"/>
      <c r="F42" s="48" t="s"/>
      <c r="G42" s="48" t="s"/>
      <c r="H42" s="48" t="s"/>
      <c r="I42" s="49" t="s"/>
    </row>
    <row ht="15" outlineLevel="0" r="43">
      <c r="A43" s="34" t="n"/>
      <c r="B43" s="35" t="s">
        <v>53</v>
      </c>
      <c r="C43" s="36" t="s">
        <v>54</v>
      </c>
      <c r="D43" s="74" t="s">
        <v>30</v>
      </c>
      <c r="E43" s="75" t="s">
        <v>31</v>
      </c>
      <c r="F43" s="25" t="n">
        <v>5.4</v>
      </c>
      <c r="G43" s="76" t="n">
        <v>29.5513218</v>
      </c>
      <c r="H43" s="39" t="n">
        <f aca="false" ca="false" dt2D="false" dtr="false" t="normal">G43*курс_1</f>
        <v>2955.13218</v>
      </c>
      <c r="I43" s="39" t="n">
        <f aca="false" ca="false" dt2D="false" dtr="false" t="normal">H43-H43*скидка_1</f>
        <v>2955.13218</v>
      </c>
    </row>
    <row ht="15" outlineLevel="0" r="44">
      <c r="A44" s="34" t="n"/>
      <c r="B44" s="41" t="s"/>
      <c r="C44" s="42" t="s"/>
      <c r="D44" s="74" t="s">
        <v>32</v>
      </c>
      <c r="E44" s="75" t="s">
        <v>33</v>
      </c>
      <c r="F44" s="43" t="s"/>
      <c r="G44" s="76" t="n">
        <v>30.081051</v>
      </c>
      <c r="H44" s="39" t="n">
        <f aca="false" ca="false" dt2D="false" dtr="false" t="normal">G44*курс_1</f>
        <v>3008.1050999999998</v>
      </c>
      <c r="I44" s="39" t="n">
        <f aca="false" ca="false" dt2D="false" dtr="false" t="normal">H44-H44*скидка_1</f>
        <v>3008.1050999999998</v>
      </c>
    </row>
    <row ht="15" outlineLevel="0" r="45">
      <c r="A45" s="34" t="n"/>
      <c r="B45" s="41" t="s"/>
      <c r="C45" s="42" t="s"/>
      <c r="D45" s="74" t="s">
        <v>34</v>
      </c>
      <c r="E45" s="75" t="s">
        <v>35</v>
      </c>
      <c r="F45" s="43" t="s"/>
      <c r="G45" s="76" t="n">
        <v>30.8504196</v>
      </c>
      <c r="H45" s="39" t="n">
        <f aca="false" ca="false" dt2D="false" dtr="false" t="normal">G45*курс_1</f>
        <v>3085.04196</v>
      </c>
      <c r="I45" s="39" t="n">
        <f aca="false" ca="false" dt2D="false" dtr="false" t="normal">H45-H45*скидка_1</f>
        <v>3085.04196</v>
      </c>
    </row>
    <row ht="15" outlineLevel="0" r="46">
      <c r="A46" s="34" t="n"/>
      <c r="B46" s="41" t="s"/>
      <c r="C46" s="42" t="s"/>
      <c r="D46" s="74" t="s">
        <v>36</v>
      </c>
      <c r="E46" s="75" t="s">
        <v>37</v>
      </c>
      <c r="F46" s="43" t="s"/>
      <c r="G46" s="76" t="n">
        <v>37.774737</v>
      </c>
      <c r="H46" s="39" t="n">
        <f aca="false" ca="false" dt2D="false" dtr="false" t="normal">G46*курс_1</f>
        <v>3777.4737</v>
      </c>
      <c r="I46" s="39" t="n">
        <f aca="false" ca="false" dt2D="false" dtr="false" t="normal">H46-H46*скидка_1</f>
        <v>3777.4737</v>
      </c>
    </row>
    <row ht="15" outlineLevel="0" r="47">
      <c r="A47" s="34" t="n"/>
      <c r="B47" s="41" t="s"/>
      <c r="C47" s="42" t="s"/>
      <c r="D47" s="74" t="s">
        <v>38</v>
      </c>
      <c r="E47" s="75" t="s">
        <v>39</v>
      </c>
      <c r="F47" s="43" t="s"/>
      <c r="G47" s="76" t="n">
        <v>31.4936622</v>
      </c>
      <c r="H47" s="39" t="n">
        <f aca="false" ca="false" dt2D="false" dtr="false" t="normal">G47*курс_1</f>
        <v>3149.36622</v>
      </c>
      <c r="I47" s="39" t="n">
        <f aca="false" ca="false" dt2D="false" dtr="false" t="normal">H47-H47*скидка_1</f>
        <v>3149.36622</v>
      </c>
    </row>
    <row ht="15" outlineLevel="0" r="48">
      <c r="A48" s="34" t="n"/>
      <c r="B48" s="41" t="s"/>
      <c r="C48" s="42" t="s"/>
      <c r="D48" s="74" t="n"/>
      <c r="E48" s="75" t="n"/>
      <c r="F48" s="43" t="s"/>
      <c r="G48" s="39" t="n"/>
      <c r="H48" s="39" t="n"/>
      <c r="I48" s="39" t="n"/>
    </row>
    <row ht="15" outlineLevel="0" r="49">
      <c r="A49" s="34" t="n"/>
      <c r="B49" s="44" t="s"/>
      <c r="C49" s="45" t="s"/>
      <c r="D49" s="74" t="n"/>
      <c r="E49" s="75" t="n"/>
      <c r="F49" s="46" t="s"/>
      <c r="G49" s="39" t="n"/>
      <c r="H49" s="39" t="n"/>
      <c r="I49" s="39" t="n"/>
    </row>
    <row customHeight="true" ht="18.75" outlineLevel="0" r="50">
      <c r="A50" s="47" t="n"/>
      <c r="B50" s="48" t="s"/>
      <c r="C50" s="48" t="s"/>
      <c r="D50" s="48" t="s"/>
      <c r="E50" s="48" t="s"/>
      <c r="F50" s="48" t="s"/>
      <c r="G50" s="48" t="s"/>
      <c r="H50" s="48" t="s"/>
      <c r="I50" s="49" t="s"/>
    </row>
    <row ht="15" outlineLevel="0" r="51">
      <c r="A51" s="34" t="n"/>
      <c r="B51" s="35" t="s">
        <v>55</v>
      </c>
      <c r="C51" s="36" t="s">
        <v>56</v>
      </c>
      <c r="D51" s="74" t="s">
        <v>30</v>
      </c>
      <c r="E51" s="75" t="s">
        <v>31</v>
      </c>
      <c r="F51" s="25" t="n">
        <v>5.4</v>
      </c>
      <c r="G51" s="76" t="n">
        <v>31.2666354</v>
      </c>
      <c r="H51" s="39" t="n">
        <f aca="false" ca="false" dt2D="false" dtr="false" t="normal">G51*курс_1</f>
        <v>3126.66354</v>
      </c>
      <c r="I51" s="39" t="n">
        <f aca="false" ca="false" dt2D="false" dtr="false" t="normal">H51-H51*скидка_1</f>
        <v>3126.66354</v>
      </c>
    </row>
    <row ht="15" outlineLevel="0" r="52">
      <c r="A52" s="34" t="n"/>
      <c r="B52" s="41" t="s"/>
      <c r="C52" s="42" t="s"/>
      <c r="D52" s="74" t="s">
        <v>32</v>
      </c>
      <c r="E52" s="75" t="s">
        <v>33</v>
      </c>
      <c r="F52" s="43" t="s"/>
      <c r="G52" s="76" t="n">
        <v>31.8342024</v>
      </c>
      <c r="H52" s="39" t="n">
        <f aca="false" ca="false" dt2D="false" dtr="false" t="normal">G52*курс_1</f>
        <v>3183.4202399999995</v>
      </c>
      <c r="I52" s="39" t="n">
        <f aca="false" ca="false" dt2D="false" dtr="false" t="normal">H52-H52*скидка_1</f>
        <v>3183.4202399999995</v>
      </c>
    </row>
    <row ht="15" outlineLevel="0" r="53">
      <c r="A53" s="34" t="n"/>
      <c r="B53" s="41" t="s"/>
      <c r="C53" s="42" t="s"/>
      <c r="D53" s="74" t="s">
        <v>34</v>
      </c>
      <c r="E53" s="75" t="s">
        <v>35</v>
      </c>
      <c r="F53" s="43" t="s"/>
      <c r="G53" s="76" t="n">
        <v>32.6414088</v>
      </c>
      <c r="H53" s="39" t="n">
        <f aca="false" ca="false" dt2D="false" dtr="false" t="normal">G53*курс_1</f>
        <v>3264.14088</v>
      </c>
      <c r="I53" s="39" t="n">
        <f aca="false" ca="false" dt2D="false" dtr="false" t="normal">H53-H53*скидка_1</f>
        <v>3264.14088</v>
      </c>
    </row>
    <row ht="15" outlineLevel="0" r="54">
      <c r="A54" s="34" t="n"/>
      <c r="B54" s="41" t="s"/>
      <c r="C54" s="42" t="s"/>
      <c r="D54" s="74" t="s">
        <v>36</v>
      </c>
      <c r="E54" s="75" t="s">
        <v>37</v>
      </c>
      <c r="F54" s="43" t="s"/>
      <c r="G54" s="76" t="n">
        <v>39.9567168</v>
      </c>
      <c r="H54" s="39" t="n">
        <f aca="false" ca="false" dt2D="false" dtr="false" t="normal">G54*курс_1</f>
        <v>3995.6716800000004</v>
      </c>
      <c r="I54" s="39" t="n">
        <f aca="false" ca="false" dt2D="false" dtr="false" t="normal">H54-H54*скидка_1</f>
        <v>3995.6716800000004</v>
      </c>
    </row>
    <row ht="15" outlineLevel="0" r="55">
      <c r="A55" s="34" t="n"/>
      <c r="B55" s="41" t="s"/>
      <c r="C55" s="42" t="s"/>
      <c r="D55" s="74" t="s">
        <v>38</v>
      </c>
      <c r="E55" s="75" t="s">
        <v>39</v>
      </c>
      <c r="F55" s="43" t="s"/>
      <c r="G55" s="76" t="n">
        <v>33.3224892</v>
      </c>
      <c r="H55" s="39" t="n">
        <f aca="false" ca="false" dt2D="false" dtr="false" t="normal">G55*курс_1</f>
        <v>3332.24892</v>
      </c>
      <c r="I55" s="39" t="n">
        <f aca="false" ca="false" dt2D="false" dtr="false" t="normal">H55-H55*скидка_1</f>
        <v>3332.24892</v>
      </c>
    </row>
    <row ht="15" outlineLevel="0" r="56">
      <c r="A56" s="34" t="n"/>
      <c r="B56" s="41" t="s"/>
      <c r="C56" s="42" t="s"/>
      <c r="D56" s="74" t="n"/>
      <c r="E56" s="75" t="n"/>
      <c r="F56" s="43" t="s"/>
      <c r="G56" s="39" t="n"/>
      <c r="H56" s="39" t="n"/>
      <c r="I56" s="39" t="n"/>
    </row>
    <row ht="15" outlineLevel="0" r="57">
      <c r="A57" s="34" t="n"/>
      <c r="B57" s="44" t="s"/>
      <c r="C57" s="45" t="s"/>
      <c r="D57" s="74" t="n"/>
      <c r="E57" s="75" t="n"/>
      <c r="F57" s="46" t="s"/>
      <c r="G57" s="39" t="n"/>
      <c r="H57" s="39" t="n"/>
      <c r="I57" s="39" t="n"/>
    </row>
    <row customHeight="true" ht="18.75" outlineLevel="0" r="58">
      <c r="A58" s="47" t="n"/>
      <c r="B58" s="48" t="s"/>
      <c r="C58" s="48" t="s"/>
      <c r="D58" s="48" t="s"/>
      <c r="E58" s="48" t="s"/>
      <c r="F58" s="48" t="s"/>
      <c r="G58" s="48" t="s"/>
      <c r="H58" s="48" t="s"/>
      <c r="I58" s="49" t="s"/>
    </row>
    <row ht="15" outlineLevel="0" r="59">
      <c r="A59" s="34" t="n"/>
      <c r="B59" s="35" t="s">
        <v>57</v>
      </c>
      <c r="C59" s="85" t="s">
        <v>58</v>
      </c>
      <c r="D59" s="86" t="s">
        <v>30</v>
      </c>
      <c r="E59" s="87" t="s">
        <v>31</v>
      </c>
      <c r="F59" s="88" t="n">
        <v>5.4</v>
      </c>
      <c r="G59" s="89" t="n">
        <v>45.4936482</v>
      </c>
      <c r="H59" s="39" t="n">
        <f aca="false" ca="false" dt2D="false" dtr="false" t="normal">G59*курс_1</f>
        <v>4549.364820000001</v>
      </c>
      <c r="I59" s="39" t="n">
        <f aca="false" ca="false" dt2D="false" dtr="false" t="normal">H59-H59*скидка_1</f>
        <v>4549.364820000001</v>
      </c>
    </row>
    <row ht="15" outlineLevel="0" r="60">
      <c r="A60" s="34" t="n"/>
      <c r="B60" s="41" t="s"/>
      <c r="C60" s="90" t="s"/>
      <c r="D60" s="86" t="s">
        <v>36</v>
      </c>
      <c r="E60" s="87" t="s">
        <v>37</v>
      </c>
      <c r="F60" s="91" t="s"/>
      <c r="G60" s="89" t="n">
        <v>57.702645</v>
      </c>
      <c r="H60" s="39" t="n">
        <f aca="false" ca="false" dt2D="false" dtr="false" t="normal">G60*курс_1</f>
        <v>5770.264499999999</v>
      </c>
      <c r="I60" s="76" t="n">
        <f aca="false" ca="false" dt2D="false" dtr="false" t="normal">H60-H60*скидка_1</f>
        <v>5770.264499999999</v>
      </c>
    </row>
    <row ht="15" outlineLevel="0" r="61">
      <c r="A61" s="34" t="n"/>
      <c r="B61" s="41" t="s"/>
      <c r="C61" s="90" t="s"/>
      <c r="D61" s="86" t="n"/>
      <c r="E61" s="87" t="n"/>
      <c r="F61" s="91" t="s"/>
      <c r="G61" s="20" t="n"/>
      <c r="I61" s="92" t="n"/>
    </row>
    <row ht="15" outlineLevel="0" r="62">
      <c r="A62" s="34" t="n"/>
      <c r="B62" s="41" t="s"/>
      <c r="C62" s="90" t="s"/>
      <c r="D62" s="86" t="n"/>
      <c r="E62" s="87" t="n"/>
      <c r="F62" s="91" t="s"/>
      <c r="G62" s="20" t="n"/>
      <c r="H62" s="39" t="n"/>
      <c r="I62" s="93" t="n"/>
    </row>
    <row ht="15" outlineLevel="0" r="63">
      <c r="A63" s="34" t="n"/>
      <c r="B63" s="41" t="s"/>
      <c r="C63" s="90" t="s"/>
      <c r="D63" s="86" t="n"/>
      <c r="E63" s="87" t="n"/>
      <c r="F63" s="91" t="s"/>
      <c r="G63" s="20" t="n"/>
      <c r="H63" s="39" t="n"/>
      <c r="I63" s="39" t="n"/>
    </row>
    <row ht="15" outlineLevel="0" r="64">
      <c r="A64" s="34" t="n"/>
      <c r="B64" s="41" t="s"/>
      <c r="C64" s="90" t="s"/>
      <c r="D64" s="86" t="n"/>
      <c r="E64" s="87" t="n"/>
      <c r="F64" s="91" t="s"/>
      <c r="G64" s="20" t="n"/>
      <c r="H64" s="39" t="n"/>
      <c r="I64" s="39" t="n"/>
    </row>
    <row ht="15" outlineLevel="0" r="65">
      <c r="A65" s="34" t="n"/>
      <c r="B65" s="44" t="s"/>
      <c r="C65" s="94" t="s"/>
      <c r="D65" s="86" t="n"/>
      <c r="E65" s="87" t="n"/>
      <c r="F65" s="95" t="s"/>
      <c r="G65" s="96" t="n"/>
      <c r="H65" s="39" t="n"/>
      <c r="I65" s="39" t="n"/>
    </row>
    <row customHeight="true" ht="18.75" outlineLevel="0" r="66">
      <c r="A66" s="47" t="n"/>
      <c r="B66" s="48" t="s"/>
      <c r="C66" s="48" t="s"/>
      <c r="D66" s="48" t="s"/>
      <c r="E66" s="48" t="s"/>
      <c r="F66" s="48" t="s"/>
      <c r="G66" s="48" t="s"/>
      <c r="H66" s="48" t="s"/>
      <c r="I66" s="49" t="s"/>
    </row>
    <row ht="15" outlineLevel="0" r="67">
      <c r="A67" s="34" t="n"/>
      <c r="B67" s="35" t="s">
        <v>59</v>
      </c>
      <c r="C67" s="85" t="s">
        <v>60</v>
      </c>
      <c r="D67" s="86" t="s">
        <v>30</v>
      </c>
      <c r="E67" s="75" t="s">
        <v>31</v>
      </c>
      <c r="F67" s="25" t="n">
        <v>5.4</v>
      </c>
      <c r="G67" s="39" t="n">
        <v>40.7639232</v>
      </c>
      <c r="H67" s="39" t="n">
        <f aca="false" ca="false" dt2D="false" dtr="false" t="normal">G67*курс_1</f>
        <v>4076.39232</v>
      </c>
      <c r="I67" s="39" t="n">
        <f aca="false" ca="false" dt2D="false" dtr="false" t="normal">H67-H67*скидка_1</f>
        <v>4076.39232</v>
      </c>
    </row>
    <row ht="15" outlineLevel="0" r="68">
      <c r="A68" s="34" t="n"/>
      <c r="B68" s="41" t="s"/>
      <c r="C68" s="90" t="s"/>
      <c r="D68" s="97" t="s"/>
      <c r="E68" s="98" t="s"/>
      <c r="F68" s="43" t="s"/>
      <c r="G68" s="99" t="s"/>
      <c r="H68" s="99" t="s"/>
      <c r="I68" s="99" t="s"/>
    </row>
    <row ht="15" outlineLevel="0" r="69">
      <c r="A69" s="34" t="n"/>
      <c r="B69" s="41" t="s"/>
      <c r="C69" s="90" t="s"/>
      <c r="D69" s="97" t="s"/>
      <c r="E69" s="98" t="s"/>
      <c r="F69" s="43" t="s"/>
      <c r="G69" s="99" t="s"/>
      <c r="H69" s="99" t="s"/>
      <c r="I69" s="99" t="s"/>
    </row>
    <row ht="15" outlineLevel="0" r="70">
      <c r="A70" s="34" t="n"/>
      <c r="B70" s="41" t="s"/>
      <c r="C70" s="90" t="s"/>
      <c r="D70" s="97" t="s"/>
      <c r="E70" s="98" t="s"/>
      <c r="F70" s="43" t="s"/>
      <c r="G70" s="99" t="s"/>
      <c r="H70" s="99" t="s"/>
      <c r="I70" s="99" t="s"/>
    </row>
    <row ht="15" outlineLevel="0" r="71">
      <c r="A71" s="34" t="n"/>
      <c r="B71" s="41" t="s"/>
      <c r="C71" s="90" t="s"/>
      <c r="D71" s="97" t="s"/>
      <c r="E71" s="98" t="s"/>
      <c r="F71" s="43" t="s"/>
      <c r="G71" s="99" t="s"/>
      <c r="H71" s="99" t="s"/>
      <c r="I71" s="99" t="s"/>
    </row>
    <row ht="15" outlineLevel="0" r="72">
      <c r="A72" s="34" t="n"/>
      <c r="B72" s="41" t="s"/>
      <c r="C72" s="90" t="s"/>
      <c r="D72" s="97" t="s"/>
      <c r="E72" s="98" t="s"/>
      <c r="F72" s="43" t="s"/>
      <c r="G72" s="99" t="s"/>
      <c r="H72" s="99" t="s"/>
      <c r="I72" s="99" t="s"/>
    </row>
    <row ht="15" outlineLevel="0" r="73">
      <c r="A73" s="34" t="n"/>
      <c r="B73" s="44" t="s"/>
      <c r="C73" s="94" t="s"/>
      <c r="D73" s="100" t="s"/>
      <c r="E73" s="101" t="s"/>
      <c r="F73" s="46" t="s"/>
      <c r="G73" s="102" t="s"/>
      <c r="H73" s="102" t="s"/>
      <c r="I73" s="102" t="s"/>
    </row>
    <row customHeight="true" ht="18.75" outlineLevel="0" r="74">
      <c r="A74" s="47" t="n"/>
      <c r="B74" s="48" t="s"/>
      <c r="C74" s="48" t="s"/>
      <c r="D74" s="48" t="s"/>
      <c r="E74" s="48" t="s"/>
      <c r="F74" s="48" t="s"/>
      <c r="G74" s="48" t="s"/>
      <c r="H74" s="48" t="s"/>
      <c r="I74" s="49" t="s"/>
    </row>
    <row ht="15" outlineLevel="0" r="75">
      <c r="A75" s="34" t="n"/>
      <c r="B75" s="35" t="s">
        <v>61</v>
      </c>
      <c r="C75" s="85" t="s">
        <v>62</v>
      </c>
      <c r="D75" s="86" t="s">
        <v>30</v>
      </c>
      <c r="E75" s="75" t="s">
        <v>31</v>
      </c>
      <c r="F75" s="25" t="n">
        <v>5.4</v>
      </c>
      <c r="G75" s="39" t="n">
        <v>28.8702414</v>
      </c>
      <c r="H75" s="39" t="n">
        <f aca="false" ca="false" dt2D="false" dtr="false" t="normal">G75*курс_1</f>
        <v>2887.0241399999995</v>
      </c>
      <c r="I75" s="39" t="n">
        <f aca="false" ca="false" dt2D="false" dtr="false" t="normal">H75-H75*скидка_1</f>
        <v>2887.0241399999995</v>
      </c>
    </row>
    <row ht="15" outlineLevel="0" r="76">
      <c r="A76" s="34" t="n"/>
      <c r="B76" s="41" t="s"/>
      <c r="C76" s="90" t="s"/>
      <c r="D76" s="97" t="s"/>
      <c r="E76" s="98" t="s"/>
      <c r="F76" s="43" t="s"/>
      <c r="G76" s="99" t="s"/>
      <c r="H76" s="99" t="s"/>
      <c r="I76" s="99" t="s"/>
    </row>
    <row ht="15" outlineLevel="0" r="77">
      <c r="A77" s="34" t="n"/>
      <c r="B77" s="41" t="s"/>
      <c r="C77" s="90" t="s"/>
      <c r="D77" s="97" t="s"/>
      <c r="E77" s="98" t="s"/>
      <c r="F77" s="43" t="s"/>
      <c r="G77" s="99" t="s"/>
      <c r="H77" s="99" t="s"/>
      <c r="I77" s="99" t="s"/>
    </row>
    <row ht="15" outlineLevel="0" r="78">
      <c r="A78" s="34" t="n"/>
      <c r="B78" s="41" t="s"/>
      <c r="C78" s="90" t="s"/>
      <c r="D78" s="97" t="s"/>
      <c r="E78" s="98" t="s"/>
      <c r="F78" s="43" t="s"/>
      <c r="G78" s="99" t="s"/>
      <c r="H78" s="99" t="s"/>
      <c r="I78" s="99" t="s"/>
    </row>
    <row ht="15" outlineLevel="0" r="79">
      <c r="A79" s="34" t="n"/>
      <c r="B79" s="41" t="s"/>
      <c r="C79" s="90" t="s"/>
      <c r="D79" s="97" t="s"/>
      <c r="E79" s="98" t="s"/>
      <c r="F79" s="43" t="s"/>
      <c r="G79" s="99" t="s"/>
      <c r="H79" s="99" t="s"/>
      <c r="I79" s="99" t="s"/>
    </row>
    <row ht="15" outlineLevel="0" r="80">
      <c r="A80" s="34" t="n"/>
      <c r="B80" s="41" t="s"/>
      <c r="C80" s="90" t="s"/>
      <c r="D80" s="97" t="s"/>
      <c r="E80" s="98" t="s"/>
      <c r="F80" s="43" t="s"/>
      <c r="G80" s="99" t="s"/>
      <c r="H80" s="99" t="s"/>
      <c r="I80" s="99" t="s"/>
    </row>
    <row ht="15" outlineLevel="0" r="81">
      <c r="A81" s="34" t="n"/>
      <c r="B81" s="44" t="s"/>
      <c r="C81" s="94" t="s"/>
      <c r="D81" s="100" t="s"/>
      <c r="E81" s="101" t="s"/>
      <c r="F81" s="46" t="s"/>
      <c r="G81" s="102" t="s"/>
      <c r="H81" s="102" t="s"/>
      <c r="I81" s="102" t="s"/>
    </row>
    <row customHeight="true" ht="18.75" outlineLevel="0" r="82">
      <c r="A82" s="103" t="n"/>
      <c r="B82" s="104" t="s"/>
      <c r="C82" s="104" t="s"/>
      <c r="D82" s="104" t="s"/>
      <c r="E82" s="104" t="s"/>
      <c r="F82" s="104" t="s"/>
      <c r="G82" s="104" t="s"/>
      <c r="H82" s="104" t="s"/>
      <c r="I82" s="105" t="s"/>
    </row>
    <row customHeight="true" ht="15" outlineLevel="0" r="83">
      <c r="A83" s="34" t="n"/>
      <c r="B83" s="77" t="s">
        <v>63</v>
      </c>
      <c r="C83" s="78" t="s">
        <v>64</v>
      </c>
      <c r="D83" s="37" t="s">
        <v>30</v>
      </c>
      <c r="E83" s="25" t="s">
        <v>31</v>
      </c>
      <c r="F83" s="25" t="n">
        <v>5.4</v>
      </c>
      <c r="G83" s="39" t="n">
        <v>53.7170634</v>
      </c>
      <c r="H83" s="39" t="n">
        <f aca="false" ca="false" dt2D="false" dtr="false" t="normal">G83*курс_1</f>
        <v>5371.706340000001</v>
      </c>
      <c r="I83" s="39" t="n">
        <f aca="false" ca="false" dt2D="false" dtr="false" t="normal">H83-H83*скидка_1</f>
        <v>5371.706340000001</v>
      </c>
    </row>
    <row customHeight="true" ht="15" outlineLevel="0" r="84">
      <c r="A84" s="34" t="n"/>
      <c r="B84" s="80" t="s"/>
      <c r="C84" s="81" t="s"/>
      <c r="D84" s="106" t="s"/>
      <c r="E84" s="43" t="s"/>
      <c r="F84" s="43" t="s"/>
      <c r="G84" s="99" t="s"/>
      <c r="H84" s="99" t="s"/>
      <c r="I84" s="99" t="s"/>
    </row>
    <row customHeight="true" ht="15" outlineLevel="0" r="85">
      <c r="A85" s="34" t="n"/>
      <c r="B85" s="80" t="s"/>
      <c r="C85" s="81" t="s"/>
      <c r="D85" s="106" t="s"/>
      <c r="E85" s="43" t="s"/>
      <c r="F85" s="43" t="s"/>
      <c r="G85" s="99" t="s"/>
      <c r="H85" s="99" t="s"/>
      <c r="I85" s="99" t="s"/>
    </row>
    <row customHeight="true" ht="15" outlineLevel="0" r="86">
      <c r="A86" s="34" t="n"/>
      <c r="B86" s="80" t="s"/>
      <c r="C86" s="81" t="s"/>
      <c r="D86" s="106" t="s"/>
      <c r="E86" s="43" t="s"/>
      <c r="F86" s="43" t="s"/>
      <c r="G86" s="99" t="s"/>
      <c r="H86" s="99" t="s"/>
      <c r="I86" s="99" t="s"/>
    </row>
    <row customHeight="true" ht="15" outlineLevel="0" r="87">
      <c r="A87" s="34" t="n"/>
      <c r="B87" s="80" t="s"/>
      <c r="C87" s="81" t="s"/>
      <c r="D87" s="106" t="s"/>
      <c r="E87" s="43" t="s"/>
      <c r="F87" s="43" t="s"/>
      <c r="G87" s="99" t="s"/>
      <c r="H87" s="99" t="s"/>
      <c r="I87" s="99" t="s"/>
    </row>
    <row customHeight="true" ht="18.75" outlineLevel="0" r="88">
      <c r="A88" s="82" t="n"/>
      <c r="B88" s="83" t="s"/>
      <c r="C88" s="84" t="s"/>
      <c r="D88" s="107" t="s"/>
      <c r="E88" s="46" t="s"/>
      <c r="F88" s="46" t="s"/>
      <c r="G88" s="102" t="s"/>
      <c r="H88" s="102" t="s"/>
      <c r="I88" s="102" t="s"/>
    </row>
    <row customHeight="true" ht="18.75" outlineLevel="0" r="89">
      <c r="A89" s="47" t="n"/>
      <c r="B89" s="48" t="s"/>
      <c r="C89" s="48" t="s"/>
      <c r="D89" s="48" t="s"/>
      <c r="E89" s="48" t="s"/>
      <c r="F89" s="48" t="s"/>
      <c r="G89" s="48" t="s"/>
      <c r="H89" s="48" t="s"/>
      <c r="I89" s="49" t="s"/>
    </row>
    <row ht="15" outlineLevel="0" r="90">
      <c r="A90" s="34" t="n"/>
      <c r="B90" s="35" t="s">
        <v>65</v>
      </c>
      <c r="C90" s="36" t="s">
        <v>66</v>
      </c>
      <c r="D90" s="74" t="s">
        <v>30</v>
      </c>
      <c r="E90" s="87" t="s">
        <v>31</v>
      </c>
      <c r="F90" s="108" t="n">
        <v>5.4</v>
      </c>
      <c r="G90" s="39" t="n">
        <v>37.8630252</v>
      </c>
      <c r="H90" s="39" t="n">
        <f aca="false" ca="false" dt2D="false" dtr="false" t="normal">G90*курс_1</f>
        <v>3786.30252</v>
      </c>
      <c r="I90" s="39" t="n">
        <f aca="false" ca="false" dt2D="false" dtr="false" t="normal">H90-H90*скидка_1</f>
        <v>3786.30252</v>
      </c>
    </row>
    <row ht="15" outlineLevel="0" r="91">
      <c r="A91" s="34" t="n"/>
      <c r="B91" s="41" t="s"/>
      <c r="C91" s="42" t="s"/>
      <c r="D91" s="109" t="s"/>
      <c r="E91" s="110" t="s"/>
      <c r="F91" s="111" t="s"/>
      <c r="G91" s="99" t="s"/>
      <c r="H91" s="99" t="s"/>
      <c r="I91" s="99" t="s"/>
    </row>
    <row ht="15" outlineLevel="0" r="92">
      <c r="A92" s="34" t="n"/>
      <c r="B92" s="41" t="s"/>
      <c r="C92" s="42" t="s"/>
      <c r="D92" s="109" t="s"/>
      <c r="E92" s="110" t="s"/>
      <c r="F92" s="111" t="s"/>
      <c r="G92" s="99" t="s"/>
      <c r="H92" s="99" t="s"/>
      <c r="I92" s="99" t="s"/>
    </row>
    <row ht="15" outlineLevel="0" r="93">
      <c r="A93" s="34" t="n"/>
      <c r="B93" s="41" t="s"/>
      <c r="C93" s="42" t="s"/>
      <c r="D93" s="109" t="s"/>
      <c r="E93" s="110" t="s"/>
      <c r="F93" s="111" t="s"/>
      <c r="G93" s="99" t="s"/>
      <c r="H93" s="99" t="s"/>
      <c r="I93" s="99" t="s"/>
    </row>
    <row ht="15" outlineLevel="0" r="94">
      <c r="A94" s="34" t="n"/>
      <c r="B94" s="41" t="s"/>
      <c r="C94" s="42" t="s"/>
      <c r="D94" s="109" t="s"/>
      <c r="E94" s="110" t="s"/>
      <c r="F94" s="111" t="s"/>
      <c r="G94" s="99" t="s"/>
      <c r="H94" s="99" t="s"/>
      <c r="I94" s="99" t="s"/>
    </row>
    <row ht="15" outlineLevel="0" r="95">
      <c r="A95" s="34" t="n"/>
      <c r="B95" s="41" t="s"/>
      <c r="C95" s="42" t="s"/>
      <c r="D95" s="109" t="s"/>
      <c r="E95" s="110" t="s"/>
      <c r="F95" s="111" t="s"/>
      <c r="G95" s="99" t="s"/>
      <c r="H95" s="99" t="s"/>
      <c r="I95" s="99" t="s"/>
    </row>
    <row ht="15" outlineLevel="0" r="96">
      <c r="A96" s="34" t="n"/>
      <c r="B96" s="44" t="s"/>
      <c r="C96" s="45" t="s"/>
      <c r="D96" s="112" t="s"/>
      <c r="E96" s="113" t="s"/>
      <c r="F96" s="114" t="s"/>
      <c r="G96" s="102" t="s"/>
      <c r="H96" s="102" t="s"/>
      <c r="I96" s="102" t="s"/>
    </row>
    <row customHeight="true" ht="18.75" outlineLevel="0" r="97">
      <c r="A97" s="47" t="n"/>
      <c r="B97" s="48" t="s"/>
      <c r="C97" s="48" t="s"/>
      <c r="D97" s="48" t="s"/>
      <c r="E97" s="48" t="s"/>
      <c r="F97" s="48" t="s"/>
      <c r="G97" s="48" t="s"/>
      <c r="H97" s="48" t="s"/>
      <c r="I97" s="49" t="s"/>
    </row>
    <row ht="21" outlineLevel="0" r="98">
      <c r="A98" s="115" t="s">
        <v>67</v>
      </c>
      <c r="B98" s="116" t="s"/>
      <c r="C98" s="116" t="s"/>
      <c r="D98" s="116" t="s"/>
      <c r="E98" s="116" t="s"/>
      <c r="F98" s="116" t="s"/>
      <c r="G98" s="116" t="s"/>
      <c r="H98" s="116" t="s"/>
      <c r="I98" s="117" t="s"/>
    </row>
    <row ht="15" outlineLevel="0" r="99">
      <c r="A99" s="34" t="n"/>
      <c r="B99" s="35" t="s">
        <v>68</v>
      </c>
      <c r="C99" s="36" t="s">
        <v>69</v>
      </c>
      <c r="D99" s="37" t="s">
        <v>30</v>
      </c>
      <c r="E99" s="38" t="s">
        <v>31</v>
      </c>
      <c r="F99" s="25" t="n">
        <v>5.8</v>
      </c>
      <c r="G99" s="39" t="n">
        <v>16.1315154</v>
      </c>
      <c r="H99" s="40" t="n">
        <f aca="false" ca="false" dt2D="false" dtr="false" t="normal">G99*курс_1</f>
        <v>1613.1515399999998</v>
      </c>
      <c r="I99" s="40" t="n">
        <f aca="false" ca="false" dt2D="false" dtr="false" t="normal">H99-H99*скидка_1</f>
        <v>1613.1515399999998</v>
      </c>
    </row>
    <row ht="15" outlineLevel="0" r="100">
      <c r="A100" s="34" t="n"/>
      <c r="B100" s="41" t="s"/>
      <c r="C100" s="42" t="s"/>
      <c r="D100" s="37" t="s">
        <v>32</v>
      </c>
      <c r="E100" s="38" t="s">
        <v>33</v>
      </c>
      <c r="F100" s="43" t="s"/>
      <c r="G100" s="39" t="n">
        <v>16.4216052</v>
      </c>
      <c r="H100" s="40" t="n">
        <f aca="false" ca="false" dt2D="false" dtr="false" t="normal">G100*курс_1</f>
        <v>1642.1605200000001</v>
      </c>
      <c r="I100" s="40" t="n">
        <f aca="false" ca="false" dt2D="false" dtr="false" t="normal">H100-H100*скидка_1</f>
        <v>1642.1605200000001</v>
      </c>
    </row>
    <row ht="15" outlineLevel="0" r="101">
      <c r="A101" s="34" t="n"/>
      <c r="B101" s="41" t="s"/>
      <c r="C101" s="42" t="s"/>
      <c r="D101" s="37" t="s">
        <v>34</v>
      </c>
      <c r="E101" s="38" t="s">
        <v>35</v>
      </c>
      <c r="F101" s="43" t="s"/>
      <c r="G101" s="39" t="n">
        <v>16.837821</v>
      </c>
      <c r="H101" s="40" t="n">
        <f aca="false" ca="false" dt2D="false" dtr="false" t="normal">G101*курс_1</f>
        <v>1683.7821000000001</v>
      </c>
      <c r="I101" s="40" t="n">
        <f aca="false" ca="false" dt2D="false" dtr="false" t="normal">H101-H101*скидка_1</f>
        <v>1683.7821000000001</v>
      </c>
    </row>
    <row ht="15" outlineLevel="0" r="102">
      <c r="A102" s="34" t="n"/>
      <c r="B102" s="41" t="s"/>
      <c r="C102" s="42" t="s"/>
      <c r="D102" s="37" t="s">
        <v>36</v>
      </c>
      <c r="E102" s="38" t="s">
        <v>37</v>
      </c>
      <c r="F102" s="43" t="s"/>
      <c r="G102" s="39" t="n">
        <v>20.4576372</v>
      </c>
      <c r="H102" s="40" t="n">
        <f aca="false" ca="false" dt2D="false" dtr="false" t="normal">G102*курс_1</f>
        <v>2045.7637199999997</v>
      </c>
      <c r="I102" s="40" t="n">
        <f aca="false" ca="false" dt2D="false" dtr="false" t="normal">H102-H102*скидка_1</f>
        <v>2045.7637199999997</v>
      </c>
    </row>
    <row ht="15" outlineLevel="0" r="103">
      <c r="A103" s="34" t="n"/>
      <c r="B103" s="41" t="s"/>
      <c r="C103" s="42" t="s"/>
      <c r="D103" s="37" t="s">
        <v>38</v>
      </c>
      <c r="E103" s="38" t="s">
        <v>39</v>
      </c>
      <c r="F103" s="43" t="s"/>
      <c r="G103" s="39" t="n">
        <v>17.1909738</v>
      </c>
      <c r="H103" s="40" t="n">
        <f aca="false" ca="false" dt2D="false" dtr="false" t="normal">G103*курс_1</f>
        <v>1719.09738</v>
      </c>
      <c r="I103" s="40" t="n">
        <f aca="false" ca="false" dt2D="false" dtr="false" t="normal">H103-H103*скидка_1</f>
        <v>1719.09738</v>
      </c>
    </row>
    <row ht="15" outlineLevel="0" r="104">
      <c r="A104" s="34" t="n"/>
      <c r="B104" s="41" t="s"/>
      <c r="C104" s="42" t="s"/>
      <c r="D104" s="37" t="n"/>
      <c r="E104" s="38" t="n"/>
      <c r="F104" s="43" t="s"/>
      <c r="G104" s="39" t="n"/>
      <c r="H104" s="39" t="n"/>
      <c r="I104" s="39" t="n"/>
    </row>
    <row ht="15" outlineLevel="0" r="105">
      <c r="A105" s="34" t="n"/>
      <c r="B105" s="44" t="s"/>
      <c r="C105" s="45" t="s"/>
      <c r="D105" s="37" t="n"/>
      <c r="E105" s="38" t="n"/>
      <c r="F105" s="46" t="s"/>
      <c r="G105" s="39" t="n"/>
      <c r="H105" s="39" t="n"/>
      <c r="I105" s="39" t="n"/>
    </row>
    <row customHeight="true" ht="18.75" outlineLevel="0" r="106">
      <c r="A106" s="118" t="s">
        <v>70</v>
      </c>
      <c r="B106" s="119" t="s"/>
      <c r="C106" s="119" t="s"/>
      <c r="D106" s="120" t="s"/>
      <c r="E106" s="121" t="s">
        <v>71</v>
      </c>
      <c r="F106" s="122" t="s"/>
      <c r="G106" s="122" t="s"/>
      <c r="H106" s="122" t="s"/>
      <c r="I106" s="123" t="s"/>
      <c r="J106" s="124" t="n"/>
    </row>
    <row ht="15" outlineLevel="0" r="107">
      <c r="A107" s="34" t="n"/>
      <c r="B107" s="35" t="s">
        <v>72</v>
      </c>
      <c r="C107" s="36" t="s">
        <v>73</v>
      </c>
      <c r="D107" s="37" t="s">
        <v>30</v>
      </c>
      <c r="E107" s="38" t="s">
        <v>31</v>
      </c>
      <c r="F107" s="25" t="n">
        <v>5.8</v>
      </c>
      <c r="G107" s="39" t="n">
        <v>32.9314986</v>
      </c>
      <c r="H107" s="40" t="n">
        <f aca="false" ca="false" dt2D="false" dtr="false" t="normal">G107*курс_1</f>
        <v>3293.1498599999995</v>
      </c>
      <c r="I107" s="40" t="n">
        <f aca="false" ca="false" dt2D="false" dtr="false" t="normal">H107-H107*скидка_1</f>
        <v>3293.1498599999995</v>
      </c>
    </row>
    <row ht="15" outlineLevel="0" r="108">
      <c r="A108" s="34" t="n"/>
      <c r="B108" s="41" t="s"/>
      <c r="C108" s="42" t="s"/>
      <c r="D108" s="37" t="s">
        <v>32</v>
      </c>
      <c r="E108" s="38" t="s">
        <v>33</v>
      </c>
      <c r="F108" s="43" t="s"/>
      <c r="G108" s="39" t="n">
        <v>33.5242908</v>
      </c>
      <c r="H108" s="40" t="n">
        <f aca="false" ca="false" dt2D="false" dtr="false" t="normal">G108*курс_1</f>
        <v>3352.4290800000003</v>
      </c>
      <c r="I108" s="40" t="n">
        <f aca="false" ca="false" dt2D="false" dtr="false" t="normal">H108-H108*скидка_1</f>
        <v>3352.4290800000003</v>
      </c>
    </row>
    <row ht="15" outlineLevel="0" r="109">
      <c r="A109" s="34" t="n"/>
      <c r="B109" s="41" t="s"/>
      <c r="C109" s="42" t="s"/>
      <c r="D109" s="37" t="s">
        <v>34</v>
      </c>
      <c r="E109" s="38" t="s">
        <v>35</v>
      </c>
      <c r="F109" s="43" t="s"/>
      <c r="G109" s="39" t="n">
        <v>34.369335</v>
      </c>
      <c r="H109" s="40" t="n">
        <f aca="false" ca="false" dt2D="false" dtr="false" t="normal">G109*курс_1</f>
        <v>3436.9335</v>
      </c>
      <c r="I109" s="40" t="n">
        <f aca="false" ca="false" dt2D="false" dtr="false" t="normal">H109-H109*скидка_1</f>
        <v>3436.9335</v>
      </c>
    </row>
    <row ht="15" outlineLevel="0" r="110">
      <c r="A110" s="34" t="n"/>
      <c r="B110" s="41" t="s"/>
      <c r="C110" s="42" t="s"/>
      <c r="D110" s="37" t="s">
        <v>36</v>
      </c>
      <c r="E110" s="38" t="s">
        <v>37</v>
      </c>
      <c r="F110" s="43" t="s"/>
      <c r="G110" s="39" t="n">
        <v>41.7603186</v>
      </c>
      <c r="H110" s="40" t="n">
        <f aca="false" ca="false" dt2D="false" dtr="false" t="normal">G110*курс_1</f>
        <v>4176.031860000001</v>
      </c>
      <c r="I110" s="40" t="n">
        <f aca="false" ca="false" dt2D="false" dtr="false" t="normal">H110-H110*скидка_1</f>
        <v>4176.031860000001</v>
      </c>
    </row>
    <row ht="15" outlineLevel="0" r="111">
      <c r="A111" s="34" t="n"/>
      <c r="B111" s="41" t="s"/>
      <c r="C111" s="42" t="s"/>
      <c r="D111" s="37" t="s">
        <v>38</v>
      </c>
      <c r="E111" s="38" t="s">
        <v>39</v>
      </c>
      <c r="F111" s="43" t="s"/>
      <c r="G111" s="39" t="n">
        <v>35.0882532</v>
      </c>
      <c r="H111" s="40" t="n">
        <f aca="false" ca="false" dt2D="false" dtr="false" t="normal">G111*курс_1</f>
        <v>3508.8253200000004</v>
      </c>
      <c r="I111" s="40" t="n">
        <f aca="false" ca="false" dt2D="false" dtr="false" t="normal">H111-H111*скидка_1</f>
        <v>3508.8253200000004</v>
      </c>
    </row>
    <row ht="15" outlineLevel="0" r="112">
      <c r="A112" s="34" t="n"/>
      <c r="B112" s="41" t="s"/>
      <c r="C112" s="42" t="s"/>
      <c r="D112" s="37" t="n"/>
      <c r="E112" s="38" t="n"/>
      <c r="F112" s="43" t="s"/>
      <c r="G112" s="39" t="n"/>
      <c r="H112" s="39" t="n"/>
      <c r="I112" s="39" t="n"/>
    </row>
    <row ht="15" outlineLevel="0" r="113">
      <c r="A113" s="34" t="n"/>
      <c r="B113" s="44" t="s"/>
      <c r="C113" s="45" t="s"/>
      <c r="D113" s="37" t="n"/>
      <c r="E113" s="38" t="n"/>
      <c r="F113" s="46" t="s"/>
      <c r="G113" s="39" t="n"/>
      <c r="H113" s="39" t="n"/>
      <c r="I113" s="39" t="n"/>
    </row>
    <row customHeight="true" ht="18.75" outlineLevel="0" r="114">
      <c r="A114" s="118" t="s">
        <v>70</v>
      </c>
      <c r="B114" s="119" t="s"/>
      <c r="C114" s="119" t="s"/>
      <c r="D114" s="120" t="s"/>
      <c r="E114" s="121" t="s">
        <v>71</v>
      </c>
      <c r="F114" s="122" t="s"/>
      <c r="G114" s="122" t="s"/>
      <c r="H114" s="122" t="s"/>
      <c r="I114" s="123" t="s"/>
    </row>
    <row ht="15" outlineLevel="0" r="115">
      <c r="A115" s="34" t="n"/>
      <c r="B115" s="35" t="s">
        <v>74</v>
      </c>
      <c r="C115" s="36" t="s">
        <v>75</v>
      </c>
      <c r="D115" s="74" t="s">
        <v>30</v>
      </c>
      <c r="E115" s="75" t="s">
        <v>31</v>
      </c>
      <c r="F115" s="25" t="n">
        <v>5.8</v>
      </c>
      <c r="G115" s="76" t="n">
        <v>21.7315098</v>
      </c>
      <c r="H115" s="39" t="n">
        <f aca="false" ca="false" dt2D="false" dtr="false" t="normal">G115*курс_1</f>
        <v>2173.15098</v>
      </c>
      <c r="I115" s="39" t="n">
        <f aca="false" ca="false" dt2D="false" dtr="false" t="normal">H115-H115*скидка_1</f>
        <v>2173.15098</v>
      </c>
    </row>
    <row ht="15" outlineLevel="0" r="116">
      <c r="A116" s="34" t="n"/>
      <c r="B116" s="41" t="s"/>
      <c r="C116" s="42" t="s"/>
      <c r="D116" s="74" t="s">
        <v>32</v>
      </c>
      <c r="E116" s="75" t="s">
        <v>33</v>
      </c>
      <c r="F116" s="43" t="s"/>
      <c r="G116" s="76" t="n">
        <v>22.1225004</v>
      </c>
      <c r="H116" s="39" t="n">
        <f aca="false" ca="false" dt2D="false" dtr="false" t="normal">G116*курс_1</f>
        <v>2212.25004</v>
      </c>
      <c r="I116" s="39" t="n">
        <f aca="false" ca="false" dt2D="false" dtr="false" t="normal">H116-H116*скидка_1</f>
        <v>2212.25004</v>
      </c>
    </row>
    <row ht="15" outlineLevel="0" r="117">
      <c r="A117" s="34" t="n"/>
      <c r="B117" s="41" t="s"/>
      <c r="C117" s="42" t="s"/>
      <c r="D117" s="74" t="s">
        <v>34</v>
      </c>
      <c r="E117" s="75" t="s">
        <v>35</v>
      </c>
      <c r="F117" s="43" t="s"/>
      <c r="G117" s="76" t="n">
        <v>22.6774548</v>
      </c>
      <c r="H117" s="39" t="n">
        <f aca="false" ca="false" dt2D="false" dtr="false" t="normal">G117*курс_1</f>
        <v>2267.7454800000005</v>
      </c>
      <c r="I117" s="39" t="n">
        <f aca="false" ca="false" dt2D="false" dtr="false" t="normal">H117-H117*скидка_1</f>
        <v>2267.7454800000005</v>
      </c>
    </row>
    <row ht="15" outlineLevel="0" r="118">
      <c r="A118" s="34" t="n"/>
      <c r="B118" s="41" t="s"/>
      <c r="C118" s="42" t="s"/>
      <c r="D118" s="74" t="s">
        <v>36</v>
      </c>
      <c r="E118" s="75" t="s">
        <v>37</v>
      </c>
      <c r="F118" s="43" t="s"/>
      <c r="G118" s="76" t="n">
        <v>27.7729452</v>
      </c>
      <c r="H118" s="39" t="n">
        <f aca="false" ca="false" dt2D="false" dtr="false" t="normal">G118*курс_1</f>
        <v>2777.29452</v>
      </c>
      <c r="I118" s="39" t="n">
        <f aca="false" ca="false" dt2D="false" dtr="false" t="normal">H118-H118*скидка_1</f>
        <v>2777.29452</v>
      </c>
    </row>
    <row ht="15" outlineLevel="0" r="119">
      <c r="A119" s="34" t="n"/>
      <c r="B119" s="41" t="s"/>
      <c r="C119" s="42" t="s"/>
      <c r="D119" s="74" t="s">
        <v>38</v>
      </c>
      <c r="E119" s="75" t="s">
        <v>39</v>
      </c>
      <c r="F119" s="43" t="s"/>
      <c r="G119" s="76" t="n">
        <v>23.1567336</v>
      </c>
      <c r="H119" s="39" t="n">
        <f aca="false" ca="false" dt2D="false" dtr="false" t="normal">G119*курс_1</f>
        <v>2315.67336</v>
      </c>
      <c r="I119" s="39" t="n">
        <f aca="false" ca="false" dt2D="false" dtr="false" t="normal">H119-H119*скидка_1</f>
        <v>2315.67336</v>
      </c>
    </row>
    <row ht="15" outlineLevel="0" r="120">
      <c r="A120" s="34" t="n"/>
      <c r="B120" s="41" t="s"/>
      <c r="C120" s="42" t="s"/>
      <c r="D120" s="74" t="n"/>
      <c r="E120" s="75" t="n"/>
      <c r="F120" s="43" t="s"/>
      <c r="G120" s="39" t="n"/>
      <c r="H120" s="39" t="n"/>
      <c r="I120" s="39" t="n"/>
    </row>
    <row ht="15" outlineLevel="0" r="121">
      <c r="A121" s="34" t="n"/>
      <c r="B121" s="44" t="s"/>
      <c r="C121" s="45" t="s"/>
      <c r="D121" s="74" t="n"/>
      <c r="E121" s="75" t="n"/>
      <c r="F121" s="46" t="s"/>
      <c r="G121" s="39" t="n"/>
      <c r="H121" s="39" t="n"/>
      <c r="I121" s="39" t="n"/>
    </row>
    <row customHeight="true" ht="18.75" outlineLevel="0" r="122">
      <c r="A122" s="118" t="s">
        <v>70</v>
      </c>
      <c r="B122" s="119" t="s"/>
      <c r="C122" s="119" t="s"/>
      <c r="D122" s="120" t="s"/>
      <c r="E122" s="121" t="s">
        <v>71</v>
      </c>
      <c r="F122" s="122" t="s"/>
      <c r="G122" s="122" t="s"/>
      <c r="H122" s="122" t="s"/>
      <c r="I122" s="123" t="s"/>
    </row>
    <row ht="15" outlineLevel="0" r="123">
      <c r="A123" s="34" t="n"/>
      <c r="B123" s="35" t="s">
        <v>76</v>
      </c>
      <c r="C123" s="36" t="s">
        <v>77</v>
      </c>
      <c r="D123" s="74" t="s">
        <v>30</v>
      </c>
      <c r="E123" s="75" t="s">
        <v>31</v>
      </c>
      <c r="F123" s="25" t="n">
        <v>5.8</v>
      </c>
      <c r="G123" s="76" t="n">
        <v>36.0215856</v>
      </c>
      <c r="H123" s="39" t="n">
        <f aca="false" ca="false" dt2D="false" dtr="false" t="normal">G123*курс_1</f>
        <v>3602.1585599999994</v>
      </c>
      <c r="I123" s="39" t="n">
        <f aca="false" ca="false" dt2D="false" dtr="false" t="normal">H123-H123*скидка_1</f>
        <v>3602.1585599999994</v>
      </c>
    </row>
    <row ht="15" outlineLevel="0" r="124">
      <c r="A124" s="34" t="n"/>
      <c r="B124" s="41" t="s"/>
      <c r="C124" s="42" t="s"/>
      <c r="D124" s="74" t="s">
        <v>32</v>
      </c>
      <c r="E124" s="75" t="s">
        <v>33</v>
      </c>
      <c r="F124" s="43" t="s"/>
      <c r="G124" s="76" t="n">
        <v>36.6648282</v>
      </c>
      <c r="H124" s="39" t="n">
        <f aca="false" ca="false" dt2D="false" dtr="false" t="normal">G124*курс_1</f>
        <v>3666.48282</v>
      </c>
      <c r="I124" s="39" t="n">
        <f aca="false" ca="false" dt2D="false" dtr="false" t="normal">H124-H124*скидка_1</f>
        <v>3666.48282</v>
      </c>
    </row>
    <row ht="15" outlineLevel="0" r="125">
      <c r="A125" s="34" t="n"/>
      <c r="B125" s="41" t="s"/>
      <c r="C125" s="42" t="s"/>
      <c r="D125" s="74" t="s">
        <v>34</v>
      </c>
      <c r="E125" s="75" t="s">
        <v>35</v>
      </c>
      <c r="F125" s="43" t="s"/>
      <c r="G125" s="76" t="n">
        <v>37.5981606</v>
      </c>
      <c r="H125" s="39" t="n">
        <f aca="false" ca="false" dt2D="false" dtr="false" t="normal">G125*курс_1</f>
        <v>3759.81606</v>
      </c>
      <c r="I125" s="39" t="n">
        <f aca="false" ca="false" dt2D="false" dtr="false" t="normal">H125-H125*скидка_1</f>
        <v>3759.81606</v>
      </c>
    </row>
    <row ht="15" outlineLevel="0" r="126">
      <c r="A126" s="34" t="n"/>
      <c r="B126" s="41" t="s"/>
      <c r="C126" s="42" t="s"/>
      <c r="D126" s="74" t="s">
        <v>36</v>
      </c>
      <c r="E126" s="75" t="s">
        <v>37</v>
      </c>
      <c r="F126" s="43" t="s"/>
      <c r="G126" s="76" t="n">
        <v>46.03599</v>
      </c>
      <c r="H126" s="39" t="n">
        <f aca="false" ca="false" dt2D="false" dtr="false" t="normal">G126*курс_1</f>
        <v>4603.599</v>
      </c>
      <c r="I126" s="39" t="n">
        <f aca="false" ca="false" dt2D="false" dtr="false" t="normal">H126-H126*скидка_1</f>
        <v>4603.599</v>
      </c>
    </row>
    <row ht="15" outlineLevel="0" r="127">
      <c r="A127" s="34" t="n"/>
      <c r="B127" s="41" t="s"/>
      <c r="C127" s="42" t="s"/>
      <c r="D127" s="74" t="s">
        <v>38</v>
      </c>
      <c r="E127" s="75" t="s">
        <v>39</v>
      </c>
      <c r="F127" s="43" t="s"/>
      <c r="G127" s="76" t="n">
        <v>38.3801418</v>
      </c>
      <c r="H127" s="39" t="n">
        <f aca="false" ca="false" dt2D="false" dtr="false" t="normal">G127*курс_1</f>
        <v>3838.0141800000006</v>
      </c>
      <c r="I127" s="39" t="n">
        <f aca="false" ca="false" dt2D="false" dtr="false" t="normal">H127-H127*скидка_1</f>
        <v>3838.0141800000006</v>
      </c>
    </row>
    <row ht="15" outlineLevel="0" r="128">
      <c r="A128" s="34" t="n"/>
      <c r="B128" s="41" t="s"/>
      <c r="C128" s="42" t="s"/>
      <c r="D128" s="74" t="n"/>
      <c r="E128" s="75" t="n"/>
      <c r="F128" s="43" t="s"/>
      <c r="G128" s="39" t="n"/>
      <c r="H128" s="39" t="n"/>
      <c r="I128" s="39" t="n"/>
    </row>
    <row ht="15" outlineLevel="0" r="129">
      <c r="A129" s="34" t="n"/>
      <c r="B129" s="44" t="s"/>
      <c r="C129" s="45" t="s"/>
      <c r="D129" s="74" t="n"/>
      <c r="E129" s="75" t="n"/>
      <c r="F129" s="46" t="s"/>
      <c r="G129" s="39" t="n"/>
      <c r="H129" s="39" t="n"/>
      <c r="I129" s="39" t="n"/>
    </row>
    <row customHeight="true" ht="18.75" outlineLevel="0" r="130">
      <c r="A130" s="118" t="s">
        <v>70</v>
      </c>
      <c r="B130" s="119" t="s"/>
      <c r="C130" s="119" t="s"/>
      <c r="D130" s="120" t="s"/>
      <c r="E130" s="121" t="s">
        <v>71</v>
      </c>
      <c r="F130" s="122" t="s"/>
      <c r="G130" s="122" t="s"/>
      <c r="H130" s="122" t="s"/>
      <c r="I130" s="123" t="s"/>
    </row>
    <row ht="15" outlineLevel="0" r="131">
      <c r="A131" s="34" t="n"/>
      <c r="B131" s="35" t="s">
        <v>78</v>
      </c>
      <c r="C131" s="36" t="s">
        <v>79</v>
      </c>
      <c r="D131" s="37" t="s">
        <v>30</v>
      </c>
      <c r="E131" s="38" t="s">
        <v>31</v>
      </c>
      <c r="F131" s="25" t="n">
        <v>5.8</v>
      </c>
      <c r="G131" s="39" t="n">
        <v>38.594556</v>
      </c>
      <c r="H131" s="40" t="n">
        <f aca="false" ca="false" dt2D="false" dtr="false" t="normal">G131*курс_1</f>
        <v>3859.4556</v>
      </c>
      <c r="I131" s="40" t="n">
        <f aca="false" ca="false" dt2D="false" dtr="false" t="normal">H131-H131*скидка_1</f>
        <v>3859.4556</v>
      </c>
    </row>
    <row ht="15" outlineLevel="0" r="132">
      <c r="A132" s="34" t="n"/>
      <c r="B132" s="41" t="s"/>
      <c r="C132" s="42" t="s"/>
      <c r="D132" s="37" t="s">
        <v>32</v>
      </c>
      <c r="E132" s="38" t="s">
        <v>33</v>
      </c>
      <c r="F132" s="43" t="s"/>
      <c r="G132" s="39" t="n">
        <v>39.288249</v>
      </c>
      <c r="H132" s="40" t="n">
        <f aca="false" ca="false" dt2D="false" dtr="false" t="normal">G132*курс_1</f>
        <v>3928.8248999999987</v>
      </c>
      <c r="I132" s="40" t="n">
        <f aca="false" ca="false" dt2D="false" dtr="false" t="normal">H132-H132*скидка_1</f>
        <v>3928.8248999999987</v>
      </c>
    </row>
    <row ht="15" outlineLevel="0" r="133">
      <c r="A133" s="34" t="n"/>
      <c r="B133" s="41" t="s"/>
      <c r="C133" s="42" t="s"/>
      <c r="D133" s="37" t="s">
        <v>34</v>
      </c>
      <c r="E133" s="38" t="s">
        <v>35</v>
      </c>
      <c r="F133" s="43" t="s"/>
      <c r="G133" s="39" t="n">
        <v>40.2846444</v>
      </c>
      <c r="H133" s="40" t="n">
        <f aca="false" ca="false" dt2D="false" dtr="false" t="normal">G133*курс_1</f>
        <v>4028.4644400000006</v>
      </c>
      <c r="I133" s="40" t="n">
        <f aca="false" ca="false" dt2D="false" dtr="false" t="normal">H133-H133*скидка_1</f>
        <v>4028.4644400000006</v>
      </c>
    </row>
    <row ht="15" outlineLevel="0" r="134">
      <c r="A134" s="34" t="n"/>
      <c r="B134" s="41" t="s"/>
      <c r="C134" s="42" t="s"/>
      <c r="D134" s="37" t="s">
        <v>36</v>
      </c>
      <c r="E134" s="38" t="s">
        <v>37</v>
      </c>
      <c r="F134" s="43" t="s"/>
      <c r="G134" s="39" t="n">
        <v>48.9495006</v>
      </c>
      <c r="H134" s="40" t="n">
        <f aca="false" ca="false" dt2D="false" dtr="false" t="normal">G134*курс_1</f>
        <v>4894.95006</v>
      </c>
      <c r="I134" s="40" t="n">
        <f aca="false" ca="false" dt2D="false" dtr="false" t="normal">H134-H134*скидка_1</f>
        <v>4894.95006</v>
      </c>
    </row>
    <row ht="15" outlineLevel="0" r="135">
      <c r="A135" s="34" t="n"/>
      <c r="B135" s="41" t="s"/>
      <c r="C135" s="42" t="s"/>
      <c r="D135" s="37" t="s">
        <v>38</v>
      </c>
      <c r="E135" s="38" t="s">
        <v>39</v>
      </c>
      <c r="F135" s="43" t="s"/>
      <c r="G135" s="39" t="n">
        <v>41.1296886</v>
      </c>
      <c r="H135" s="40" t="n">
        <f aca="false" ca="false" dt2D="false" dtr="false" t="normal">G135*курс_1</f>
        <v>4112.968859999999</v>
      </c>
      <c r="I135" s="40" t="n">
        <f aca="false" ca="false" dt2D="false" dtr="false" t="normal">H135-H135*скидка_1</f>
        <v>4112.968859999999</v>
      </c>
    </row>
    <row ht="15" outlineLevel="0" r="136">
      <c r="A136" s="34" t="n"/>
      <c r="B136" s="41" t="s"/>
      <c r="C136" s="42" t="s"/>
      <c r="D136" s="37" t="n"/>
      <c r="E136" s="38" t="n"/>
      <c r="F136" s="43" t="s"/>
      <c r="G136" s="39" t="n"/>
      <c r="H136" s="39" t="n"/>
      <c r="I136" s="39" t="n"/>
    </row>
    <row ht="15" outlineLevel="0" r="137">
      <c r="A137" s="34" t="n"/>
      <c r="B137" s="44" t="s"/>
      <c r="C137" s="45" t="s"/>
      <c r="D137" s="37" t="n"/>
      <c r="E137" s="38" t="n"/>
      <c r="F137" s="46" t="s"/>
      <c r="G137" s="39" t="n"/>
      <c r="H137" s="39" t="n"/>
      <c r="I137" s="39" t="n"/>
    </row>
    <row customHeight="true" ht="18.75" outlineLevel="0" r="138">
      <c r="A138" s="118" t="s">
        <v>70</v>
      </c>
      <c r="B138" s="119" t="s"/>
      <c r="C138" s="119" t="s"/>
      <c r="D138" s="120" t="s"/>
      <c r="E138" s="121" t="s">
        <v>71</v>
      </c>
      <c r="F138" s="122" t="s"/>
      <c r="G138" s="122" t="s"/>
      <c r="H138" s="122" t="s"/>
      <c r="I138" s="123" t="s"/>
    </row>
    <row ht="15" outlineLevel="0" r="139">
      <c r="A139" s="34" t="n"/>
      <c r="B139" s="35" t="s">
        <v>80</v>
      </c>
      <c r="C139" s="36" t="s">
        <v>81</v>
      </c>
      <c r="D139" s="74" t="s">
        <v>30</v>
      </c>
      <c r="E139" s="75" t="s">
        <v>31</v>
      </c>
      <c r="F139" s="25" t="n">
        <v>5.8</v>
      </c>
      <c r="G139" s="76" t="n">
        <v>50.387337</v>
      </c>
      <c r="H139" s="39" t="n">
        <f aca="false" ca="false" dt2D="false" dtr="false" t="normal">G139*курс_1</f>
        <v>5038.733700000001</v>
      </c>
      <c r="I139" s="39" t="n">
        <f aca="false" ca="false" dt2D="false" dtr="false" t="normal">H139-H139*скидка_1</f>
        <v>5038.733700000001</v>
      </c>
    </row>
    <row ht="15" outlineLevel="0" r="140">
      <c r="A140" s="34" t="n"/>
      <c r="B140" s="41" t="s"/>
      <c r="C140" s="42" t="s"/>
      <c r="D140" s="74" t="s">
        <v>32</v>
      </c>
      <c r="E140" s="75" t="s">
        <v>33</v>
      </c>
      <c r="F140" s="43" t="s"/>
      <c r="G140" s="76" t="n">
        <v>51.2828316</v>
      </c>
      <c r="H140" s="39" t="n">
        <f aca="false" ca="false" dt2D="false" dtr="false" t="normal">G140*курс_1</f>
        <v>5128.28316</v>
      </c>
      <c r="I140" s="39" t="n">
        <f aca="false" ca="false" dt2D="false" dtr="false" t="normal">H140-H140*скидка_1</f>
        <v>5128.28316</v>
      </c>
    </row>
    <row ht="15" outlineLevel="0" r="141">
      <c r="A141" s="34" t="n"/>
      <c r="B141" s="41" t="s"/>
      <c r="C141" s="42" t="s"/>
      <c r="D141" s="74" t="s">
        <v>34</v>
      </c>
      <c r="E141" s="75" t="s">
        <v>35</v>
      </c>
      <c r="F141" s="43" t="s"/>
      <c r="G141" s="76" t="n">
        <v>52.5819294</v>
      </c>
      <c r="H141" s="39" t="n">
        <f aca="false" ca="false" dt2D="false" dtr="false" t="normal">G141*курс_1</f>
        <v>5258.192939999999</v>
      </c>
      <c r="I141" s="39" t="n">
        <f aca="false" ca="false" dt2D="false" dtr="false" t="normal">H141-H141*скидка_1</f>
        <v>5258.192939999999</v>
      </c>
    </row>
    <row ht="15" outlineLevel="0" r="142">
      <c r="A142" s="34" t="n"/>
      <c r="B142" s="41" t="s"/>
      <c r="C142" s="42" t="s"/>
      <c r="D142" s="74" t="s">
        <v>36</v>
      </c>
      <c r="E142" s="75" t="s">
        <v>37</v>
      </c>
      <c r="F142" s="43" t="s"/>
      <c r="G142" s="76" t="n">
        <v>64.396332</v>
      </c>
      <c r="H142" s="39" t="n">
        <f aca="false" ca="false" dt2D="false" dtr="false" t="normal">G142*курс_1</f>
        <v>6439.6332</v>
      </c>
      <c r="I142" s="39" t="n">
        <f aca="false" ca="false" dt2D="false" dtr="false" t="normal">H142-H142*скидка_1</f>
        <v>6439.6332</v>
      </c>
    </row>
    <row ht="15" outlineLevel="0" r="143">
      <c r="A143" s="34" t="n"/>
      <c r="B143" s="41" t="s"/>
      <c r="C143" s="42" t="s"/>
      <c r="D143" s="74" t="s">
        <v>38</v>
      </c>
      <c r="E143" s="75" t="s">
        <v>39</v>
      </c>
      <c r="F143" s="43" t="s"/>
      <c r="G143" s="76" t="n">
        <v>53.6918382</v>
      </c>
      <c r="H143" s="39" t="n">
        <f aca="false" ca="false" dt2D="false" dtr="false" t="normal">G143*курс_1</f>
        <v>5369.18382</v>
      </c>
      <c r="I143" s="39" t="n">
        <f aca="false" ca="false" dt2D="false" dtr="false" t="normal">H143-H143*скидка_1</f>
        <v>5369.18382</v>
      </c>
    </row>
    <row ht="15" outlineLevel="0" r="144">
      <c r="A144" s="34" t="n"/>
      <c r="B144" s="41" t="s"/>
      <c r="C144" s="42" t="s"/>
      <c r="D144" s="74" t="n"/>
      <c r="E144" s="75" t="n"/>
      <c r="F144" s="43" t="s"/>
      <c r="G144" s="39" t="n"/>
      <c r="H144" s="39" t="n"/>
      <c r="I144" s="39" t="n"/>
    </row>
    <row ht="15" outlineLevel="0" r="145">
      <c r="A145" s="34" t="n"/>
      <c r="B145" s="44" t="s"/>
      <c r="C145" s="45" t="s"/>
      <c r="D145" s="74" t="n"/>
      <c r="E145" s="75" t="n"/>
      <c r="F145" s="46" t="s"/>
      <c r="G145" s="39" t="n"/>
      <c r="H145" s="39" t="n"/>
      <c r="I145" s="39" t="n"/>
    </row>
    <row customHeight="true" ht="18.75" outlineLevel="0" r="146">
      <c r="A146" s="118" t="s">
        <v>70</v>
      </c>
      <c r="B146" s="119" t="s"/>
      <c r="C146" s="119" t="s"/>
      <c r="D146" s="120" t="s"/>
      <c r="E146" s="121" t="s">
        <v>71</v>
      </c>
      <c r="F146" s="122" t="s"/>
      <c r="G146" s="122" t="s"/>
      <c r="H146" s="122" t="s"/>
      <c r="I146" s="123" t="s"/>
    </row>
    <row ht="15" outlineLevel="0" r="147">
      <c r="A147" s="34" t="n"/>
      <c r="B147" s="35" t="s">
        <v>82</v>
      </c>
      <c r="C147" s="36" t="s">
        <v>83</v>
      </c>
      <c r="D147" s="37" t="s">
        <v>30</v>
      </c>
      <c r="E147" s="38" t="s">
        <v>31</v>
      </c>
      <c r="F147" s="25" t="n">
        <v>5.8</v>
      </c>
      <c r="G147" s="39" t="n">
        <v>18.414396</v>
      </c>
      <c r="H147" s="40" t="n">
        <f aca="false" ca="false" dt2D="false" dtr="false" t="normal">G147*курс_1</f>
        <v>1841.4395999999997</v>
      </c>
      <c r="I147" s="40" t="n">
        <f aca="false" ca="false" dt2D="false" dtr="false" t="normal">H147-H147*скидка_1</f>
        <v>1841.4395999999997</v>
      </c>
    </row>
    <row ht="15" outlineLevel="0" r="148">
      <c r="A148" s="34" t="n"/>
      <c r="B148" s="41" t="s"/>
      <c r="C148" s="42" t="s"/>
      <c r="D148" s="37" t="s">
        <v>32</v>
      </c>
      <c r="E148" s="38" t="s">
        <v>33</v>
      </c>
      <c r="F148" s="43" t="s"/>
      <c r="G148" s="39" t="n">
        <v>18.7423236</v>
      </c>
      <c r="H148" s="40" t="n">
        <f aca="false" ca="false" dt2D="false" dtr="false" t="normal">G148*курс_1</f>
        <v>1874.23236</v>
      </c>
      <c r="I148" s="40" t="n">
        <f aca="false" ca="false" dt2D="false" dtr="false" t="normal">H148-H148*скидка_1</f>
        <v>1874.23236</v>
      </c>
    </row>
    <row ht="15" outlineLevel="0" r="149">
      <c r="A149" s="34" t="n"/>
      <c r="B149" s="41" t="s"/>
      <c r="C149" s="42" t="s"/>
      <c r="D149" s="37" t="s">
        <v>34</v>
      </c>
      <c r="E149" s="38" t="s">
        <v>35</v>
      </c>
      <c r="F149" s="43" t="s"/>
      <c r="G149" s="39" t="n">
        <v>19.2216024</v>
      </c>
      <c r="H149" s="40" t="n">
        <f aca="false" ca="false" dt2D="false" dtr="false" t="normal">G149*курс_1</f>
        <v>1922.16024</v>
      </c>
      <c r="I149" s="40" t="n">
        <f aca="false" ca="false" dt2D="false" dtr="false" t="normal">H149-H149*скидка_1</f>
        <v>1922.16024</v>
      </c>
    </row>
    <row ht="15" outlineLevel="0" r="150">
      <c r="A150" s="34" t="n"/>
      <c r="B150" s="41" t="s"/>
      <c r="C150" s="42" t="s"/>
      <c r="D150" s="37" t="s">
        <v>36</v>
      </c>
      <c r="E150" s="38" t="s">
        <v>37</v>
      </c>
      <c r="F150" s="43" t="s"/>
      <c r="G150" s="39" t="n">
        <v>23.5351116</v>
      </c>
      <c r="H150" s="40" t="n">
        <f aca="false" ca="false" dt2D="false" dtr="false" t="normal">G150*курс_1</f>
        <v>2353.51116</v>
      </c>
      <c r="I150" s="40" t="n">
        <f aca="false" ca="false" dt2D="false" dtr="false" t="normal">H150-H150*скидка_1</f>
        <v>2353.51116</v>
      </c>
    </row>
    <row ht="15" outlineLevel="0" r="151">
      <c r="A151" s="34" t="n"/>
      <c r="B151" s="41" t="s"/>
      <c r="C151" s="42" t="s"/>
      <c r="D151" s="37" t="s">
        <v>38</v>
      </c>
      <c r="E151" s="38" t="s">
        <v>39</v>
      </c>
      <c r="F151" s="43" t="s"/>
      <c r="G151" s="39" t="n">
        <v>19.6252056</v>
      </c>
      <c r="H151" s="40" t="n">
        <f aca="false" ca="false" dt2D="false" dtr="false" t="normal">G151*курс_1</f>
        <v>1962.5205600000002</v>
      </c>
      <c r="I151" s="40" t="n">
        <f aca="false" ca="false" dt2D="false" dtr="false" t="normal">H151-H151*скидка_1</f>
        <v>1962.5205600000002</v>
      </c>
    </row>
    <row ht="15" outlineLevel="0" r="152">
      <c r="A152" s="34" t="n"/>
      <c r="B152" s="41" t="s"/>
      <c r="C152" s="42" t="s"/>
      <c r="D152" s="37" t="n"/>
      <c r="E152" s="38" t="n"/>
      <c r="F152" s="43" t="s"/>
      <c r="G152" s="39" t="n"/>
      <c r="H152" s="39" t="n"/>
      <c r="I152" s="39" t="n"/>
    </row>
    <row ht="15" outlineLevel="0" r="153">
      <c r="A153" s="34" t="n"/>
      <c r="B153" s="44" t="s"/>
      <c r="C153" s="45" t="s"/>
      <c r="D153" s="37" t="n"/>
      <c r="E153" s="38" t="n"/>
      <c r="F153" s="46" t="s"/>
      <c r="G153" s="39" t="n"/>
      <c r="H153" s="39" t="n"/>
      <c r="I153" s="39" t="n"/>
    </row>
    <row customHeight="true" ht="18.75" outlineLevel="0" r="154">
      <c r="A154" s="118" t="s">
        <v>70</v>
      </c>
      <c r="B154" s="119" t="s"/>
      <c r="C154" s="119" t="s"/>
      <c r="D154" s="120" t="s"/>
      <c r="E154" s="121" t="s">
        <v>71</v>
      </c>
      <c r="F154" s="122" t="s"/>
      <c r="G154" s="122" t="s"/>
      <c r="H154" s="122" t="s"/>
      <c r="I154" s="123" t="s"/>
    </row>
    <row customHeight="true" ht="18.75" outlineLevel="0" r="155">
      <c r="A155" s="125" t="n"/>
      <c r="B155" s="126" t="s">
        <v>84</v>
      </c>
      <c r="C155" s="36" t="s">
        <v>85</v>
      </c>
      <c r="D155" s="37" t="s">
        <v>30</v>
      </c>
      <c r="E155" s="79" t="s">
        <v>31</v>
      </c>
      <c r="F155" s="25" t="n">
        <v>5.8</v>
      </c>
      <c r="G155" s="39" t="n">
        <v>10.08</v>
      </c>
      <c r="H155" s="39" t="n">
        <f aca="false" ca="false" dt2D="false" dtr="false" t="normal">G155*курс_1</f>
        <v>1008</v>
      </c>
      <c r="I155" s="39" t="n">
        <f aca="false" ca="false" dt2D="false" dtr="false" t="normal">H155</f>
        <v>1008</v>
      </c>
    </row>
    <row customHeight="true" ht="18.75" outlineLevel="0" r="156">
      <c r="A156" s="127" t="s"/>
      <c r="B156" s="128" t="s"/>
      <c r="C156" s="42" t="s"/>
      <c r="D156" s="37" t="s">
        <v>32</v>
      </c>
      <c r="E156" s="79" t="s">
        <v>33</v>
      </c>
      <c r="F156" s="43" t="s"/>
      <c r="G156" s="39" t="n">
        <v>10.08</v>
      </c>
      <c r="H156" s="39" t="n">
        <f aca="false" ca="false" dt2D="false" dtr="false" t="normal">G156*курс_1</f>
        <v>1008</v>
      </c>
      <c r="I156" s="39" t="n">
        <f aca="false" ca="false" dt2D="false" dtr="false" t="normal">H156</f>
        <v>1008</v>
      </c>
    </row>
    <row customHeight="true" ht="18.75" outlineLevel="0" r="157">
      <c r="A157" s="127" t="s"/>
      <c r="B157" s="128" t="s"/>
      <c r="C157" s="42" t="s"/>
      <c r="D157" s="37" t="s">
        <v>34</v>
      </c>
      <c r="E157" s="38" t="s">
        <v>35</v>
      </c>
      <c r="F157" s="43" t="s"/>
      <c r="G157" s="39" t="n">
        <v>10.08</v>
      </c>
      <c r="H157" s="39" t="n">
        <f aca="false" ca="false" dt2D="false" dtr="false" t="normal">G157*курс_1</f>
        <v>1008</v>
      </c>
      <c r="I157" s="39" t="n">
        <f aca="false" ca="false" dt2D="false" dtr="false" t="normal">H157</f>
        <v>1008</v>
      </c>
    </row>
    <row customHeight="true" ht="18.75" outlineLevel="0" r="158">
      <c r="A158" s="127" t="s"/>
      <c r="B158" s="128" t="s"/>
      <c r="C158" s="42" t="s"/>
      <c r="D158" s="37" t="s">
        <v>38</v>
      </c>
      <c r="E158" s="38" t="s">
        <v>39</v>
      </c>
      <c r="F158" s="43" t="s"/>
      <c r="G158" s="39" t="n">
        <v>10.08</v>
      </c>
      <c r="H158" s="39" t="n">
        <f aca="false" ca="false" dt2D="false" dtr="false" t="normal">G158*курс_1</f>
        <v>1008</v>
      </c>
      <c r="I158" s="39" t="n">
        <f aca="false" ca="false" dt2D="false" dtr="false" t="normal">H158</f>
        <v>1008</v>
      </c>
    </row>
    <row customHeight="true" ht="18.75" outlineLevel="0" r="159">
      <c r="A159" s="127" t="s"/>
      <c r="B159" s="128" t="s"/>
      <c r="C159" s="42" t="s"/>
      <c r="D159" s="37" t="n"/>
      <c r="E159" s="79" t="n"/>
      <c r="F159" s="43" t="s"/>
      <c r="G159" s="39" t="n"/>
      <c r="H159" s="39" t="n"/>
      <c r="I159" s="39" t="n"/>
    </row>
    <row customHeight="true" ht="18.75" outlineLevel="0" r="160">
      <c r="A160" s="129" t="s"/>
      <c r="B160" s="128" t="s"/>
      <c r="C160" s="45" t="s"/>
      <c r="D160" s="37" t="n"/>
      <c r="E160" s="79" t="n"/>
      <c r="F160" s="46" t="s"/>
      <c r="G160" s="39" t="n"/>
      <c r="H160" s="39" t="n"/>
      <c r="I160" s="39" t="n"/>
    </row>
    <row customHeight="true" ht="18.75" outlineLevel="0" r="161">
      <c r="A161" s="118" t="s">
        <v>70</v>
      </c>
      <c r="B161" s="119" t="s"/>
      <c r="C161" s="119" t="s"/>
      <c r="D161" s="120" t="s"/>
      <c r="E161" s="121" t="s">
        <v>71</v>
      </c>
      <c r="F161" s="122" t="s"/>
      <c r="G161" s="122" t="s"/>
      <c r="H161" s="122" t="s"/>
      <c r="I161" s="123" t="s"/>
    </row>
    <row ht="15" outlineLevel="0" r="162">
      <c r="A162" s="34" t="n"/>
      <c r="B162" s="35" t="s">
        <v>86</v>
      </c>
      <c r="C162" s="36" t="s">
        <v>87</v>
      </c>
      <c r="D162" s="74" t="s">
        <v>30</v>
      </c>
      <c r="E162" s="75" t="s">
        <v>31</v>
      </c>
      <c r="F162" s="25" t="n">
        <v>5.8</v>
      </c>
      <c r="G162" s="76" t="n">
        <v>32.0486166</v>
      </c>
      <c r="H162" s="39" t="n">
        <f aca="false" ca="false" dt2D="false" dtr="false" t="normal">G162*курс_1</f>
        <v>3204.8616600000005</v>
      </c>
      <c r="I162" s="39" t="n">
        <f aca="false" ca="false" dt2D="false" dtr="false" t="normal">H162-H162*скидка_1</f>
        <v>3204.8616600000005</v>
      </c>
    </row>
    <row ht="15" outlineLevel="0" r="163">
      <c r="A163" s="34" t="n"/>
      <c r="B163" s="41" t="s"/>
      <c r="C163" s="42" t="s"/>
      <c r="D163" s="74" t="s">
        <v>32</v>
      </c>
      <c r="E163" s="75" t="s">
        <v>33</v>
      </c>
      <c r="F163" s="43" t="s"/>
      <c r="G163" s="76" t="n">
        <v>32.6161836</v>
      </c>
      <c r="H163" s="39" t="n">
        <f aca="false" ca="false" dt2D="false" dtr="false" t="normal">G163*курс_1</f>
        <v>3261.61836</v>
      </c>
      <c r="I163" s="39" t="n">
        <f aca="false" ca="false" dt2D="false" dtr="false" t="normal">H163-H163*скидка_1</f>
        <v>3261.61836</v>
      </c>
    </row>
    <row ht="15" outlineLevel="0" r="164">
      <c r="A164" s="34" t="n"/>
      <c r="B164" s="41" t="s"/>
      <c r="C164" s="42" t="s"/>
      <c r="D164" s="74" t="n"/>
      <c r="E164" s="75" t="n"/>
      <c r="F164" s="43" t="s"/>
      <c r="G164" s="76" t="n"/>
      <c r="H164" s="39" t="n"/>
      <c r="I164" s="39" t="n"/>
    </row>
    <row ht="15" outlineLevel="0" r="165">
      <c r="A165" s="34" t="n"/>
      <c r="B165" s="41" t="s"/>
      <c r="C165" s="42" t="s"/>
      <c r="D165" s="74" t="n"/>
      <c r="E165" s="75" t="n"/>
      <c r="F165" s="43" t="s"/>
      <c r="G165" s="76" t="n"/>
      <c r="H165" s="39" t="n"/>
      <c r="I165" s="39" t="n"/>
    </row>
    <row ht="15" outlineLevel="0" r="166">
      <c r="A166" s="34" t="n"/>
      <c r="B166" s="41" t="s"/>
      <c r="C166" s="42" t="s"/>
      <c r="D166" s="74" t="n"/>
      <c r="E166" s="75" t="n"/>
      <c r="F166" s="43" t="s"/>
      <c r="G166" s="39" t="n"/>
      <c r="H166" s="39" t="n"/>
      <c r="I166" s="39" t="n"/>
    </row>
    <row ht="15" outlineLevel="0" r="167">
      <c r="A167" s="34" t="n"/>
      <c r="B167" s="41" t="s"/>
      <c r="C167" s="42" t="s"/>
      <c r="D167" s="74" t="n"/>
      <c r="E167" s="75" t="n"/>
      <c r="F167" s="43" t="s"/>
      <c r="G167" s="39" t="n"/>
      <c r="H167" s="39" t="n"/>
      <c r="I167" s="39" t="n"/>
    </row>
    <row ht="15" outlineLevel="0" r="168">
      <c r="A168" s="34" t="n"/>
      <c r="B168" s="44" t="s"/>
      <c r="C168" s="45" t="s"/>
      <c r="D168" s="74" t="n"/>
      <c r="E168" s="75" t="n"/>
      <c r="F168" s="46" t="s"/>
      <c r="G168" s="39" t="n"/>
      <c r="H168" s="39" t="n"/>
      <c r="I168" s="39" t="n"/>
    </row>
    <row customHeight="true" ht="18.75" outlineLevel="0" r="169">
      <c r="A169" s="118" t="s">
        <v>70</v>
      </c>
      <c r="B169" s="119" t="s"/>
      <c r="C169" s="119" t="s"/>
      <c r="D169" s="120" t="s"/>
      <c r="E169" s="121" t="s">
        <v>71</v>
      </c>
      <c r="F169" s="122" t="s"/>
      <c r="G169" s="122" t="s"/>
      <c r="H169" s="122" t="s"/>
      <c r="I169" s="123" t="s"/>
    </row>
    <row ht="15" outlineLevel="0" r="170">
      <c r="A170" s="34" t="n"/>
      <c r="B170" s="35" t="s">
        <v>88</v>
      </c>
      <c r="C170" s="36" t="s">
        <v>89</v>
      </c>
      <c r="D170" s="74" t="s">
        <v>30</v>
      </c>
      <c r="E170" s="75" t="s">
        <v>31</v>
      </c>
      <c r="F170" s="25" t="n">
        <v>5.8</v>
      </c>
      <c r="G170" s="76" t="n">
        <v>8.8414326</v>
      </c>
      <c r="H170" s="39" t="n">
        <f aca="false" ca="false" dt2D="false" dtr="false" t="normal">G170*курс_1</f>
        <v>884.14326</v>
      </c>
      <c r="I170" s="39" t="n">
        <f aca="false" ca="false" dt2D="false" dtr="false" t="normal">H170-H170*скидка_1</f>
        <v>884.14326</v>
      </c>
    </row>
    <row ht="15" outlineLevel="0" r="171">
      <c r="A171" s="34" t="n"/>
      <c r="B171" s="41" t="s"/>
      <c r="C171" s="42" t="s"/>
      <c r="D171" s="74" t="s">
        <v>32</v>
      </c>
      <c r="E171" s="75" t="s">
        <v>33</v>
      </c>
      <c r="F171" s="43" t="s"/>
      <c r="G171" s="76" t="n">
        <v>8.9927838</v>
      </c>
      <c r="H171" s="39" t="n">
        <f aca="false" ca="false" dt2D="false" dtr="false" t="normal">G171*курс_1</f>
        <v>899.27838</v>
      </c>
      <c r="I171" s="39" t="n">
        <f aca="false" ca="false" dt2D="false" dtr="false" t="normal">H171-H171*скидка_1</f>
        <v>899.27838</v>
      </c>
    </row>
    <row ht="15" outlineLevel="0" r="172">
      <c r="A172" s="34" t="n"/>
      <c r="B172" s="41" t="s"/>
      <c r="C172" s="42" t="s"/>
      <c r="D172" s="74" t="n"/>
      <c r="E172" s="75" t="n"/>
      <c r="F172" s="43" t="s"/>
      <c r="G172" s="76" t="n"/>
      <c r="H172" s="39" t="n"/>
      <c r="I172" s="39" t="n"/>
    </row>
    <row ht="15" outlineLevel="0" r="173">
      <c r="A173" s="34" t="n"/>
      <c r="B173" s="41" t="s"/>
      <c r="C173" s="42" t="s"/>
      <c r="D173" s="74" t="n"/>
      <c r="E173" s="75" t="n"/>
      <c r="F173" s="43" t="s"/>
      <c r="G173" s="76" t="n"/>
      <c r="H173" s="39" t="n"/>
      <c r="I173" s="39" t="n"/>
    </row>
    <row ht="15" outlineLevel="0" r="174">
      <c r="A174" s="34" t="n"/>
      <c r="B174" s="41" t="s"/>
      <c r="C174" s="42" t="s"/>
      <c r="D174" s="74" t="n"/>
      <c r="E174" s="75" t="n"/>
      <c r="F174" s="43" t="s"/>
      <c r="G174" s="39" t="n"/>
      <c r="H174" s="39" t="n"/>
      <c r="I174" s="39" t="n"/>
    </row>
    <row ht="15" outlineLevel="0" r="175">
      <c r="A175" s="34" t="n"/>
      <c r="B175" s="41" t="s"/>
      <c r="C175" s="42" t="s"/>
      <c r="D175" s="74" t="n"/>
      <c r="E175" s="75" t="n"/>
      <c r="F175" s="43" t="s"/>
      <c r="G175" s="39" t="n"/>
      <c r="H175" s="39" t="n"/>
      <c r="I175" s="39" t="n"/>
    </row>
    <row ht="15" outlineLevel="0" r="176">
      <c r="A176" s="34" t="n"/>
      <c r="B176" s="44" t="s"/>
      <c r="C176" s="45" t="s"/>
      <c r="D176" s="74" t="n"/>
      <c r="E176" s="75" t="n"/>
      <c r="F176" s="46" t="s"/>
      <c r="G176" s="39" t="n"/>
      <c r="H176" s="39" t="n"/>
      <c r="I176" s="39" t="n"/>
    </row>
    <row customHeight="true" ht="18.75" outlineLevel="0" r="177">
      <c r="A177" s="118" t="s">
        <v>70</v>
      </c>
      <c r="B177" s="119" t="s"/>
      <c r="C177" s="119" t="s"/>
      <c r="D177" s="120" t="s"/>
      <c r="E177" s="121" t="s">
        <v>71</v>
      </c>
      <c r="F177" s="122" t="s"/>
      <c r="G177" s="122" t="s"/>
      <c r="H177" s="122" t="s"/>
      <c r="I177" s="123" t="s"/>
    </row>
    <row ht="15" outlineLevel="0" r="178">
      <c r="A178" s="34" t="n"/>
      <c r="B178" s="35" t="s">
        <v>90</v>
      </c>
      <c r="C178" s="36" t="s">
        <v>91</v>
      </c>
      <c r="D178" s="74" t="s">
        <v>30</v>
      </c>
      <c r="E178" s="75" t="s">
        <v>31</v>
      </c>
      <c r="F178" s="25" t="n">
        <v>5.8</v>
      </c>
      <c r="G178" s="76" t="n">
        <v>11.2504392</v>
      </c>
      <c r="H178" s="39" t="n">
        <f aca="false" ca="false" dt2D="false" dtr="false" t="normal">G178*курс_1</f>
        <v>1125.0439199999998</v>
      </c>
      <c r="I178" s="39" t="n">
        <f aca="false" ca="false" dt2D="false" dtr="false" t="normal">H178-H178*скидка_1</f>
        <v>1125.0439199999998</v>
      </c>
    </row>
    <row ht="15" outlineLevel="0" r="179">
      <c r="A179" s="34" t="n"/>
      <c r="B179" s="41" t="s"/>
      <c r="C179" s="42" t="s"/>
      <c r="D179" s="74" t="s">
        <v>32</v>
      </c>
      <c r="E179" s="75" t="s">
        <v>33</v>
      </c>
      <c r="F179" s="43" t="s"/>
      <c r="G179" s="76" t="n">
        <v>11.4017904</v>
      </c>
      <c r="H179" s="39" t="n">
        <f aca="false" ca="false" dt2D="false" dtr="false" t="normal">G179*курс_1</f>
        <v>1140.17904</v>
      </c>
      <c r="I179" s="39" t="n">
        <f aca="false" ca="false" dt2D="false" dtr="false" t="normal">H179-H179*скидка_1</f>
        <v>1140.17904</v>
      </c>
    </row>
    <row ht="15" outlineLevel="0" r="180">
      <c r="A180" s="34" t="n"/>
      <c r="B180" s="41" t="s"/>
      <c r="C180" s="42" t="s"/>
      <c r="D180" s="74" t="s">
        <v>34</v>
      </c>
      <c r="E180" s="75" t="s">
        <v>35</v>
      </c>
      <c r="F180" s="43" t="s"/>
      <c r="G180" s="76" t="n">
        <v>11.6918802</v>
      </c>
      <c r="H180" s="39" t="n">
        <f aca="false" ca="false" dt2D="false" dtr="false" t="normal">G180*курс_1</f>
        <v>1169.18802</v>
      </c>
      <c r="I180" s="39" t="n">
        <f aca="false" ca="false" dt2D="false" dtr="false" t="normal">H180-H180*скидка_1</f>
        <v>1169.18802</v>
      </c>
    </row>
    <row ht="15" outlineLevel="0" r="181">
      <c r="A181" s="34" t="n"/>
      <c r="B181" s="41" t="s"/>
      <c r="C181" s="42" t="s"/>
      <c r="D181" s="74" t="n"/>
      <c r="E181" s="75" t="n"/>
      <c r="F181" s="43" t="s"/>
      <c r="G181" s="130" t="n"/>
      <c r="H181" s="39" t="n"/>
      <c r="I181" s="39" t="n"/>
    </row>
    <row ht="15" outlineLevel="0" r="182">
      <c r="A182" s="34" t="n"/>
      <c r="B182" s="41" t="s"/>
      <c r="C182" s="42" t="s"/>
      <c r="D182" s="74" t="n"/>
      <c r="E182" s="75" t="n"/>
      <c r="F182" s="43" t="s"/>
      <c r="G182" s="130" t="n"/>
      <c r="H182" s="39" t="n"/>
      <c r="I182" s="39" t="n"/>
    </row>
    <row ht="15" outlineLevel="0" r="183">
      <c r="A183" s="34" t="n"/>
      <c r="B183" s="41" t="s"/>
      <c r="C183" s="42" t="s"/>
      <c r="D183" s="74" t="n"/>
      <c r="E183" s="75" t="n"/>
      <c r="F183" s="43" t="s"/>
      <c r="G183" s="130" t="n"/>
      <c r="H183" s="39" t="n"/>
      <c r="I183" s="39" t="n"/>
    </row>
    <row ht="15" outlineLevel="0" r="184">
      <c r="A184" s="34" t="n"/>
      <c r="B184" s="44" t="s"/>
      <c r="C184" s="45" t="s"/>
      <c r="D184" s="74" t="n"/>
      <c r="E184" s="75" t="n"/>
      <c r="F184" s="46" t="s"/>
      <c r="G184" s="93" t="n"/>
      <c r="H184" s="39" t="n"/>
      <c r="I184" s="39" t="n"/>
    </row>
    <row customHeight="true" ht="18.75" outlineLevel="0" r="185">
      <c r="A185" s="118" t="s">
        <v>70</v>
      </c>
      <c r="B185" s="119" t="s"/>
      <c r="C185" s="119" t="s"/>
      <c r="D185" s="120" t="s"/>
      <c r="E185" s="121" t="s">
        <v>71</v>
      </c>
      <c r="F185" s="122" t="s"/>
      <c r="G185" s="122" t="s"/>
      <c r="H185" s="122" t="s"/>
      <c r="I185" s="123" t="s"/>
    </row>
    <row ht="15" outlineLevel="0" r="186">
      <c r="A186" s="34" t="n"/>
      <c r="B186" s="35" t="s">
        <v>92</v>
      </c>
      <c r="C186" s="36" t="s">
        <v>93</v>
      </c>
      <c r="D186" s="74" t="s">
        <v>30</v>
      </c>
      <c r="E186" s="75" t="s">
        <v>31</v>
      </c>
      <c r="F186" s="25" t="n">
        <v>5.4</v>
      </c>
      <c r="G186" s="76" t="n">
        <v>16.0558398</v>
      </c>
      <c r="H186" s="39" t="n">
        <f aca="false" ca="false" dt2D="false" dtr="false" t="normal">G186*курс_1</f>
        <v>1605.58398</v>
      </c>
      <c r="I186" s="39" t="n">
        <f aca="false" ca="false" dt2D="false" dtr="false" t="normal">H186-H186*скидка_1</f>
        <v>1605.58398</v>
      </c>
    </row>
    <row ht="15" outlineLevel="0" r="187">
      <c r="A187" s="34" t="n"/>
      <c r="B187" s="41" t="s"/>
      <c r="C187" s="42" t="s"/>
      <c r="D187" s="74" t="s">
        <v>32</v>
      </c>
      <c r="E187" s="75" t="s">
        <v>33</v>
      </c>
      <c r="F187" s="43" t="s"/>
      <c r="G187" s="76" t="n">
        <v>16.3459296</v>
      </c>
      <c r="H187" s="39" t="n">
        <f aca="false" ca="false" dt2D="false" dtr="false" t="normal">G187*курс_1</f>
        <v>1634.5929600000002</v>
      </c>
      <c r="I187" s="39" t="n">
        <f aca="false" ca="false" dt2D="false" dtr="false" t="normal">H187-H187*скидка_1</f>
        <v>1634.5929600000002</v>
      </c>
    </row>
    <row ht="15" outlineLevel="0" r="188">
      <c r="A188" s="34" t="n"/>
      <c r="B188" s="41" t="s"/>
      <c r="C188" s="42" t="s"/>
      <c r="D188" s="74" t="s">
        <v>34</v>
      </c>
      <c r="E188" s="75" t="s">
        <v>35</v>
      </c>
      <c r="F188" s="43" t="s"/>
      <c r="G188" s="76" t="n">
        <v>16.7495328</v>
      </c>
      <c r="H188" s="39" t="n">
        <f aca="false" ca="false" dt2D="false" dtr="false" t="normal">G188*курс_1</f>
        <v>1674.9532799999997</v>
      </c>
      <c r="I188" s="39" t="n">
        <f aca="false" ca="false" dt2D="false" dtr="false" t="normal">H188-H188*скидка_1</f>
        <v>1674.9532799999997</v>
      </c>
    </row>
    <row ht="15" outlineLevel="0" r="189">
      <c r="A189" s="34" t="n"/>
      <c r="B189" s="41" t="s"/>
      <c r="C189" s="42" t="s"/>
      <c r="D189" s="74" t="s">
        <v>36</v>
      </c>
      <c r="E189" s="75" t="s">
        <v>37</v>
      </c>
      <c r="F189" s="43" t="s"/>
      <c r="G189" s="76" t="n">
        <v>20.5080876</v>
      </c>
      <c r="H189" s="39" t="n">
        <f aca="false" ca="false" dt2D="false" dtr="false" t="normal">G189*курс_1</f>
        <v>2050.8087600000003</v>
      </c>
      <c r="I189" s="39" t="n">
        <f aca="false" ca="false" dt2D="false" dtr="false" t="normal">H189-H189*скидка_1</f>
        <v>2050.8087600000003</v>
      </c>
    </row>
    <row ht="15" outlineLevel="0" r="190">
      <c r="A190" s="34" t="n"/>
      <c r="B190" s="41" t="s"/>
      <c r="C190" s="42" t="s"/>
      <c r="D190" s="74" t="s">
        <v>38</v>
      </c>
      <c r="E190" s="75" t="s">
        <v>39</v>
      </c>
      <c r="F190" s="43" t="s"/>
      <c r="G190" s="76" t="n">
        <v>17.1026856</v>
      </c>
      <c r="H190" s="39" t="n">
        <f aca="false" ca="false" dt2D="false" dtr="false" t="normal">G190*курс_1</f>
        <v>1710.26856</v>
      </c>
      <c r="I190" s="39" t="n">
        <f aca="false" ca="false" dt2D="false" dtr="false" t="normal">H190-H190*скидка_1</f>
        <v>1710.26856</v>
      </c>
    </row>
    <row ht="15" outlineLevel="0" r="191">
      <c r="A191" s="34" t="n"/>
      <c r="B191" s="41" t="s"/>
      <c r="C191" s="42" t="s"/>
      <c r="D191" s="74" t="n"/>
      <c r="E191" s="75" t="n"/>
      <c r="F191" s="43" t="s"/>
      <c r="G191" s="39" t="n"/>
      <c r="H191" s="39" t="n"/>
      <c r="I191" s="39" t="n"/>
    </row>
    <row ht="15" outlineLevel="0" r="192">
      <c r="A192" s="34" t="n"/>
      <c r="B192" s="44" t="s"/>
      <c r="C192" s="45" t="s"/>
      <c r="D192" s="74" t="n"/>
      <c r="E192" s="75" t="n"/>
      <c r="F192" s="46" t="s"/>
      <c r="G192" s="39" t="n"/>
      <c r="H192" s="39" t="n"/>
      <c r="I192" s="39" t="n"/>
    </row>
    <row customHeight="true" ht="18.75" outlineLevel="0" r="193">
      <c r="A193" s="118" t="s">
        <v>70</v>
      </c>
      <c r="B193" s="119" t="s"/>
      <c r="C193" s="119" t="s"/>
      <c r="D193" s="120" t="s"/>
      <c r="E193" s="121" t="s">
        <v>71</v>
      </c>
      <c r="F193" s="122" t="s"/>
      <c r="G193" s="122" t="s"/>
      <c r="H193" s="122" t="s"/>
      <c r="I193" s="123" t="s"/>
    </row>
    <row ht="15" outlineLevel="0" r="194">
      <c r="A194" s="34" t="n"/>
      <c r="B194" s="35" t="s">
        <v>94</v>
      </c>
      <c r="C194" s="36" t="s">
        <v>95</v>
      </c>
      <c r="D194" s="74" t="s">
        <v>32</v>
      </c>
      <c r="E194" s="75" t="s">
        <v>33</v>
      </c>
      <c r="F194" s="25" t="n">
        <v>5.8</v>
      </c>
      <c r="G194" s="76" t="n">
        <v>20.4702498</v>
      </c>
      <c r="H194" s="39" t="n">
        <f aca="false" ca="false" dt2D="false" dtr="false" t="normal">G194*курс_1</f>
        <v>2047.0249800000001</v>
      </c>
      <c r="I194" s="39" t="n">
        <f aca="false" ca="false" dt2D="false" dtr="false" t="normal">H194-H194*скидка_1</f>
        <v>2047.0249800000001</v>
      </c>
    </row>
    <row ht="15" outlineLevel="0" r="195">
      <c r="A195" s="34" t="n"/>
      <c r="B195" s="41" t="s"/>
      <c r="C195" s="42" t="s"/>
      <c r="D195" s="74" t="n"/>
      <c r="E195" s="75" t="n"/>
      <c r="F195" s="43" t="s"/>
      <c r="G195" s="76" t="n"/>
      <c r="H195" s="39" t="n"/>
      <c r="I195" s="39" t="n"/>
    </row>
    <row ht="15" outlineLevel="0" r="196">
      <c r="A196" s="34" t="n"/>
      <c r="B196" s="41" t="s"/>
      <c r="C196" s="42" t="s"/>
      <c r="D196" s="74" t="n"/>
      <c r="E196" s="75" t="n"/>
      <c r="F196" s="43" t="s"/>
      <c r="G196" s="39" t="n"/>
      <c r="H196" s="39" t="n"/>
      <c r="I196" s="39" t="n"/>
    </row>
    <row ht="15" outlineLevel="0" r="197">
      <c r="A197" s="34" t="n"/>
      <c r="B197" s="41" t="s"/>
      <c r="C197" s="42" t="s"/>
      <c r="D197" s="74" t="n"/>
      <c r="E197" s="75" t="n"/>
      <c r="F197" s="43" t="s"/>
      <c r="G197" s="39" t="n"/>
      <c r="H197" s="39" t="n"/>
      <c r="I197" s="39" t="n"/>
    </row>
    <row ht="15" outlineLevel="0" r="198">
      <c r="A198" s="34" t="n"/>
      <c r="B198" s="41" t="s"/>
      <c r="C198" s="42" t="s"/>
      <c r="D198" s="74" t="n"/>
      <c r="E198" s="75" t="n"/>
      <c r="F198" s="43" t="s"/>
      <c r="G198" s="39" t="n"/>
      <c r="H198" s="39" t="n"/>
      <c r="I198" s="39" t="n"/>
    </row>
    <row ht="15" outlineLevel="0" r="199">
      <c r="A199" s="34" t="n"/>
      <c r="B199" s="41" t="s"/>
      <c r="C199" s="42" t="s"/>
      <c r="D199" s="74" t="n"/>
      <c r="E199" s="75" t="n"/>
      <c r="F199" s="43" t="s"/>
      <c r="G199" s="39" t="n"/>
      <c r="H199" s="39" t="n"/>
      <c r="I199" s="39" t="n"/>
    </row>
    <row ht="15" outlineLevel="0" r="200">
      <c r="A200" s="34" t="n"/>
      <c r="B200" s="44" t="s"/>
      <c r="C200" s="45" t="s"/>
      <c r="D200" s="74" t="n"/>
      <c r="E200" s="75" t="n"/>
      <c r="F200" s="46" t="s"/>
      <c r="G200" s="39" t="n"/>
      <c r="H200" s="39" t="n"/>
      <c r="I200" s="39" t="n"/>
    </row>
    <row customHeight="true" ht="18.75" outlineLevel="0" r="201">
      <c r="A201" s="118" t="s">
        <v>70</v>
      </c>
      <c r="B201" s="119" t="s"/>
      <c r="C201" s="119" t="s"/>
      <c r="D201" s="120" t="s"/>
      <c r="E201" s="121" t="s">
        <v>71</v>
      </c>
      <c r="F201" s="122" t="s"/>
      <c r="G201" s="122" t="s"/>
      <c r="H201" s="122" t="s"/>
      <c r="I201" s="123" t="s"/>
    </row>
    <row ht="15" outlineLevel="0" r="202">
      <c r="A202" s="34" t="n"/>
      <c r="B202" s="35" t="s">
        <v>96</v>
      </c>
      <c r="C202" s="36" t="s">
        <v>97</v>
      </c>
      <c r="D202" s="74" t="s">
        <v>30</v>
      </c>
      <c r="E202" s="75" t="s">
        <v>31</v>
      </c>
      <c r="F202" s="25" t="n">
        <v>5.8</v>
      </c>
      <c r="G202" s="39" t="n">
        <v>20.768748</v>
      </c>
      <c r="H202" s="39" t="n">
        <f aca="false" ca="false" dt2D="false" dtr="false" t="normal">G202*курс_1</f>
        <v>2076.8748</v>
      </c>
      <c r="I202" s="39" t="n">
        <f aca="false" ca="false" dt2D="false" dtr="false" t="normal">H202-H202*скидка_1</f>
        <v>2076.8748</v>
      </c>
    </row>
    <row ht="15" outlineLevel="0" r="203">
      <c r="A203" s="34" t="n"/>
      <c r="B203" s="41" t="s"/>
      <c r="C203" s="42" t="s"/>
      <c r="D203" s="109" t="s"/>
      <c r="E203" s="98" t="s"/>
      <c r="F203" s="43" t="s"/>
      <c r="G203" s="99" t="s"/>
      <c r="H203" s="99" t="s"/>
      <c r="I203" s="99" t="s"/>
    </row>
    <row ht="15" outlineLevel="0" r="204">
      <c r="A204" s="34" t="n"/>
      <c r="B204" s="41" t="s"/>
      <c r="C204" s="42" t="s"/>
      <c r="D204" s="109" t="s"/>
      <c r="E204" s="98" t="s"/>
      <c r="F204" s="43" t="s"/>
      <c r="G204" s="99" t="s"/>
      <c r="H204" s="99" t="s"/>
      <c r="I204" s="99" t="s"/>
    </row>
    <row ht="15" outlineLevel="0" r="205">
      <c r="A205" s="34" t="n"/>
      <c r="B205" s="41" t="s"/>
      <c r="C205" s="42" t="s"/>
      <c r="D205" s="109" t="s"/>
      <c r="E205" s="98" t="s"/>
      <c r="F205" s="43" t="s"/>
      <c r="G205" s="99" t="s"/>
      <c r="H205" s="99" t="s"/>
      <c r="I205" s="99" t="s"/>
    </row>
    <row ht="15" outlineLevel="0" r="206">
      <c r="A206" s="34" t="n"/>
      <c r="B206" s="41" t="s"/>
      <c r="C206" s="42" t="s"/>
      <c r="D206" s="109" t="s"/>
      <c r="E206" s="98" t="s"/>
      <c r="F206" s="43" t="s"/>
      <c r="G206" s="99" t="s"/>
      <c r="H206" s="99" t="s"/>
      <c r="I206" s="99" t="s"/>
    </row>
    <row ht="15" outlineLevel="0" r="207">
      <c r="A207" s="34" t="n"/>
      <c r="B207" s="41" t="s"/>
      <c r="C207" s="42" t="s"/>
      <c r="D207" s="109" t="s"/>
      <c r="E207" s="98" t="s"/>
      <c r="F207" s="43" t="s"/>
      <c r="G207" s="99" t="s"/>
      <c r="H207" s="99" t="s"/>
      <c r="I207" s="99" t="s"/>
    </row>
    <row ht="15" outlineLevel="0" r="208">
      <c r="A208" s="34" t="n"/>
      <c r="B208" s="44" t="s"/>
      <c r="C208" s="45" t="s"/>
      <c r="D208" s="112" t="s"/>
      <c r="E208" s="101" t="s"/>
      <c r="F208" s="46" t="s"/>
      <c r="G208" s="102" t="s"/>
      <c r="H208" s="102" t="s"/>
      <c r="I208" s="102" t="s"/>
    </row>
    <row ht="15" outlineLevel="0" r="209">
      <c r="A209" s="118" t="s">
        <v>70</v>
      </c>
      <c r="B209" s="119" t="s"/>
      <c r="C209" s="119" t="s"/>
      <c r="D209" s="120" t="s"/>
      <c r="E209" s="121" t="s">
        <v>71</v>
      </c>
      <c r="F209" s="122" t="s"/>
      <c r="G209" s="122" t="s"/>
      <c r="H209" s="122" t="s"/>
      <c r="I209" s="123" t="s"/>
    </row>
  </sheetData>
  <mergeCells count="153">
    <mergeCell ref="A209:D209"/>
    <mergeCell ref="B202:B208"/>
    <mergeCell ref="C202:C208"/>
    <mergeCell ref="D202:D208"/>
    <mergeCell ref="A201:D201"/>
    <mergeCell ref="E202:E208"/>
    <mergeCell ref="F202:F208"/>
    <mergeCell ref="G202:G208"/>
    <mergeCell ref="H202:H208"/>
    <mergeCell ref="E209:I209"/>
    <mergeCell ref="I202:I208"/>
    <mergeCell ref="E201:I201"/>
    <mergeCell ref="E185:I185"/>
    <mergeCell ref="E177:I177"/>
    <mergeCell ref="E169:I169"/>
    <mergeCell ref="E161:I161"/>
    <mergeCell ref="E154:I154"/>
    <mergeCell ref="F170:F176"/>
    <mergeCell ref="F162:F168"/>
    <mergeCell ref="F155:F160"/>
    <mergeCell ref="F147:F153"/>
    <mergeCell ref="F178:F184"/>
    <mergeCell ref="F186:F192"/>
    <mergeCell ref="A138:D138"/>
    <mergeCell ref="B131:B137"/>
    <mergeCell ref="C131:C137"/>
    <mergeCell ref="A130:D130"/>
    <mergeCell ref="B123:B129"/>
    <mergeCell ref="C123:C129"/>
    <mergeCell ref="F131:F137"/>
    <mergeCell ref="F123:F129"/>
    <mergeCell ref="A122:D122"/>
    <mergeCell ref="E138:I138"/>
    <mergeCell ref="E130:I130"/>
    <mergeCell ref="E122:I122"/>
    <mergeCell ref="A1:C2"/>
    <mergeCell ref="A3:C3"/>
    <mergeCell ref="D3:E3"/>
    <mergeCell ref="A4:I4"/>
    <mergeCell ref="C5:C11"/>
    <mergeCell ref="F5:F11"/>
    <mergeCell ref="B5:B11"/>
    <mergeCell ref="A12:I12"/>
    <mergeCell ref="F99:F105"/>
    <mergeCell ref="F90:F96"/>
    <mergeCell ref="E90:E96"/>
    <mergeCell ref="D90:D96"/>
    <mergeCell ref="G90:G96"/>
    <mergeCell ref="H90:H96"/>
    <mergeCell ref="I90:I96"/>
    <mergeCell ref="A98:I98"/>
    <mergeCell ref="A97:I97"/>
    <mergeCell ref="A89:I89"/>
    <mergeCell ref="E106:I106"/>
    <mergeCell ref="A106:D106"/>
    <mergeCell ref="B99:B105"/>
    <mergeCell ref="C99:C105"/>
    <mergeCell ref="B90:B96"/>
    <mergeCell ref="C90:C96"/>
    <mergeCell ref="A42:I42"/>
    <mergeCell ref="F43:F49"/>
    <mergeCell ref="B43:B49"/>
    <mergeCell ref="C43:C49"/>
    <mergeCell ref="A50:I50"/>
    <mergeCell ref="C51:C57"/>
    <mergeCell ref="F51:F57"/>
    <mergeCell ref="B51:B57"/>
    <mergeCell ref="A34:I34"/>
    <mergeCell ref="F35:F41"/>
    <mergeCell ref="C35:C41"/>
    <mergeCell ref="B35:B41"/>
    <mergeCell ref="B27:B33"/>
    <mergeCell ref="C27:C33"/>
    <mergeCell ref="F27:F33"/>
    <mergeCell ref="C67:C73"/>
    <mergeCell ref="B67:B73"/>
    <mergeCell ref="D67:D73"/>
    <mergeCell ref="E67:E73"/>
    <mergeCell ref="C59:C65"/>
    <mergeCell ref="B59:B65"/>
    <mergeCell ref="F59:F65"/>
    <mergeCell ref="A66:I66"/>
    <mergeCell ref="A58:I58"/>
    <mergeCell ref="F67:F73"/>
    <mergeCell ref="G67:G73"/>
    <mergeCell ref="H67:H73"/>
    <mergeCell ref="I67:I73"/>
    <mergeCell ref="A74:I74"/>
    <mergeCell ref="E146:I146"/>
    <mergeCell ref="A146:D146"/>
    <mergeCell ref="B139:B145"/>
    <mergeCell ref="C139:C145"/>
    <mergeCell ref="F139:F145"/>
    <mergeCell ref="A154:D154"/>
    <mergeCell ref="A161:D161"/>
    <mergeCell ref="A155:A160"/>
    <mergeCell ref="A169:D169"/>
    <mergeCell ref="A177:D177"/>
    <mergeCell ref="C155:C160"/>
    <mergeCell ref="B155:B160"/>
    <mergeCell ref="C162:C168"/>
    <mergeCell ref="B162:B168"/>
    <mergeCell ref="C147:C153"/>
    <mergeCell ref="B147:B153"/>
    <mergeCell ref="A185:D185"/>
    <mergeCell ref="I83:I88"/>
    <mergeCell ref="H83:H88"/>
    <mergeCell ref="G83:G88"/>
    <mergeCell ref="F83:F88"/>
    <mergeCell ref="E83:E88"/>
    <mergeCell ref="D83:D88"/>
    <mergeCell ref="C83:C88"/>
    <mergeCell ref="B83:B88"/>
    <mergeCell ref="A82:I82"/>
    <mergeCell ref="B186:B192"/>
    <mergeCell ref="C186:C192"/>
    <mergeCell ref="B178:B184"/>
    <mergeCell ref="C178:C184"/>
    <mergeCell ref="C170:C176"/>
    <mergeCell ref="B170:B176"/>
    <mergeCell ref="E193:I193"/>
    <mergeCell ref="A193:D193"/>
    <mergeCell ref="F194:F200"/>
    <mergeCell ref="C194:C200"/>
    <mergeCell ref="B194:B200"/>
    <mergeCell ref="C13:C19"/>
    <mergeCell ref="B13:B19"/>
    <mergeCell ref="A13:A19"/>
    <mergeCell ref="F13:F16"/>
    <mergeCell ref="F18:F19"/>
    <mergeCell ref="C21:C23"/>
    <mergeCell ref="B21:B25"/>
    <mergeCell ref="F21:F25"/>
    <mergeCell ref="C24:C25"/>
    <mergeCell ref="A26:I26"/>
    <mergeCell ref="D17:I17"/>
    <mergeCell ref="A20:I20"/>
    <mergeCell ref="E114:I114"/>
    <mergeCell ref="A114:D114"/>
    <mergeCell ref="F115:F121"/>
    <mergeCell ref="C115:C121"/>
    <mergeCell ref="B115:B121"/>
    <mergeCell ref="C107:C113"/>
    <mergeCell ref="F107:F113"/>
    <mergeCell ref="B107:B113"/>
    <mergeCell ref="B75:B81"/>
    <mergeCell ref="C75:C81"/>
    <mergeCell ref="D75:D81"/>
    <mergeCell ref="E75:E81"/>
    <mergeCell ref="F75:F81"/>
    <mergeCell ref="G75:G81"/>
    <mergeCell ref="H75:H81"/>
    <mergeCell ref="I75:I81"/>
  </mergeCells>
  <hyperlinks>
    <hyperlink display="https://modusline.ru/catalog/razdvizhnye-sistemy-modus-dlya-shkafov-kupe/shkafnoj-profil-modus/assortiment-profilej-ms" r:id="rId1" ref="A4"/>
    <hyperlink display="https://modusline.ru/catalog/razdvizhnye-sistemy-modus-dlya-shkafov-kupe/shkafnoj-profil-modus/assortiment-profilej-ms" r:id="rId1" ref="A98"/>
  </hyperlinks>
  <pageMargins bottom="0.75" footer="0.300000011920929" header="0.300000011920929" left="0.700000047683716" right="0.700000047683716" top="0.75"/>
  <pageSetup fitToHeight="1" fitToWidth="1" orientation="portrait" paperHeight="297mm" paperSize="9" paperWidth="210mm" scale="69"/>
  <drawing r:id="rId2"/>
</worksheet>
</file>

<file path=xl/worksheets/sheet20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L163"/>
  <sheetViews>
    <sheetView showZeros="true" workbookViewId="0">
      <pane activePane="bottomLeft" state="frozen" topLeftCell="A4" xSplit="0" ySplit="3"/>
    </sheetView>
  </sheetViews>
  <sheetFormatPr baseColWidth="8" customHeight="false" defaultColWidth="9.14062530925693" defaultRowHeight="18.75" zeroHeight="false"/>
  <cols>
    <col customWidth="true" max="1" min="1" outlineLevel="0" width="19.710937625553"/>
    <col customWidth="true" max="2" min="2" outlineLevel="0" style="14" width="11.570313162127"/>
    <col customWidth="true" max="3" min="3" outlineLevel="0" style="15" width="30.0000010149971"/>
    <col customWidth="true" max="4" min="4" outlineLevel="0" style="16" width="23.9999986466705"/>
    <col customWidth="true" max="5" min="5" outlineLevel="0" style="17" width="17.5703128237946"/>
    <col customWidth="true" hidden="true" max="6" min="6" outlineLevel="0" style="131" width="7.14062497092456"/>
    <col customWidth="true" max="9" min="7" outlineLevel="0" style="131" width="8.85546864361033"/>
    <col customWidth="true" max="10" min="10" outlineLevel="0" width="8.85546864361033"/>
    <col customWidth="true" max="12" min="11" outlineLevel="0" width="11.710937625553"/>
  </cols>
  <sheetData>
    <row customHeight="true" ht="30" outlineLevel="0" r="1">
      <c r="A1" s="21" t="n"/>
      <c r="B1" s="21" t="s"/>
      <c r="C1" s="21" t="s"/>
      <c r="D1" s="22" t="s">
        <v>2</v>
      </c>
      <c r="E1" s="23" t="n">
        <f aca="false" ca="false" dt2D="false" dtr="false" t="normal">'Ваша скидка'!D8</f>
        <v>0</v>
      </c>
    </row>
    <row customHeight="true" ht="31.5" outlineLevel="0" r="2">
      <c r="A2" s="21" t="s"/>
      <c r="B2" s="21" t="s"/>
      <c r="C2" s="21" t="s"/>
      <c r="D2" s="132" t="s">
        <v>21</v>
      </c>
      <c r="E2" s="133" t="n">
        <f aca="false" ca="false" dt2D="false" dtr="false" t="normal">'Ваша скидка'!H2</f>
        <v>100</v>
      </c>
      <c r="G2" s="39" t="s">
        <v>23</v>
      </c>
      <c r="H2" s="605" t="s"/>
      <c r="I2" s="514" t="s"/>
    </row>
    <row customFormat="true" customHeight="true" ht="28.5" outlineLevel="0" r="3" s="134">
      <c r="A3" s="135" t="n"/>
      <c r="B3" s="135" t="n"/>
      <c r="C3" s="136" t="n"/>
      <c r="D3" s="137" t="s">
        <v>22</v>
      </c>
      <c r="E3" s="138" t="s"/>
      <c r="F3" s="139" t="s">
        <v>24</v>
      </c>
      <c r="G3" s="420" t="n">
        <v>1.9</v>
      </c>
      <c r="H3" s="420" t="n">
        <v>2.9</v>
      </c>
      <c r="I3" s="420" t="n">
        <v>3.9</v>
      </c>
    </row>
    <row ht="21" outlineLevel="0" r="4">
      <c r="A4" s="31" t="s">
        <v>67</v>
      </c>
      <c r="B4" s="32" t="s"/>
      <c r="C4" s="32" t="s"/>
      <c r="D4" s="32" t="s"/>
      <c r="E4" s="32" t="s"/>
      <c r="F4" s="32" t="s"/>
      <c r="G4" s="32" t="s"/>
      <c r="H4" s="32" t="s"/>
      <c r="I4" s="33" t="s"/>
    </row>
    <row customHeight="true" ht="15" outlineLevel="0" r="5">
      <c r="A5" s="50" t="n"/>
      <c r="B5" s="35" t="s">
        <v>68</v>
      </c>
      <c r="C5" s="36" t="s">
        <v>69</v>
      </c>
      <c r="D5" s="37" t="s">
        <v>98</v>
      </c>
      <c r="E5" s="38" t="s">
        <v>99</v>
      </c>
      <c r="F5" s="39" t="n">
        <v>17.972955</v>
      </c>
      <c r="G5" s="39" t="n">
        <f aca="false" ca="false" dt2D="false" dtr="false" t="normal">F5/5.8*1.9*курс_2-F5/5.8*1.9*курс_2*скидка_2</f>
        <v>588.7692155172413</v>
      </c>
      <c r="H5" s="39" t="n">
        <f aca="false" ca="false" dt2D="false" dtr="false" t="normal">F5/5.8*2.9*курс_2-F5/5.8*2.9*курс_2*скидка_2</f>
        <v>898.64775</v>
      </c>
      <c r="I5" s="39" t="n">
        <f aca="false" ca="false" dt2D="false" dtr="false" t="normal">F5/5.8*3.9*курс_2-F5/5.8*3.9*курс_2*скидка_2</f>
        <v>1208.5262844827585</v>
      </c>
    </row>
    <row customHeight="true" ht="15" outlineLevel="0" r="6">
      <c r="A6" s="51" t="s"/>
      <c r="B6" s="41" t="s"/>
      <c r="C6" s="42" t="s"/>
      <c r="D6" s="37" t="s">
        <v>100</v>
      </c>
      <c r="E6" s="38" t="s">
        <v>101</v>
      </c>
      <c r="F6" s="39" t="n">
        <v>18.1495314</v>
      </c>
      <c r="G6" s="39" t="n">
        <f aca="false" ca="false" dt2D="false" dtr="false" t="normal">F6/5.8*1.9*курс_2-F6/5.8*1.9*курс_2*скидка_2</f>
        <v>594.5536148275861</v>
      </c>
      <c r="H6" s="39" t="n">
        <f aca="false" ca="false" dt2D="false" dtr="false" t="normal">F6/5.8*2.9*курс_2-F6/5.8*2.9*курс_2*скидка_2</f>
        <v>907.47657</v>
      </c>
      <c r="I6" s="39" t="n">
        <f aca="false" ca="false" dt2D="false" dtr="false" t="normal">F6/5.8*3.9*курс_2-F6/5.8*3.9*курс_2*скидка_2</f>
        <v>1220.3995251724136</v>
      </c>
    </row>
    <row customHeight="true" ht="15" outlineLevel="0" r="7">
      <c r="A7" s="51" t="s"/>
      <c r="B7" s="41" t="s"/>
      <c r="C7" s="42" t="s"/>
      <c r="D7" s="37" t="s">
        <v>102</v>
      </c>
      <c r="E7" s="38" t="s">
        <v>103</v>
      </c>
      <c r="F7" s="39" t="n">
        <v>16.9134966</v>
      </c>
      <c r="G7" s="39" t="n">
        <f aca="false" ca="false" dt2D="false" dtr="false" t="normal">F7/5.8*1.9*курс_2-F7/5.8*1.9*курс_2*скидка_2</f>
        <v>554.0628196551725</v>
      </c>
      <c r="H7" s="39" t="n">
        <f aca="false" ca="false" dt2D="false" dtr="false" t="normal">F7/5.8*2.9*курс_2-F7/5.8*2.9*курс_2*скидка_2</f>
        <v>845.6748300000002</v>
      </c>
      <c r="I7" s="39" t="n">
        <f aca="false" ca="false" dt2D="false" dtr="false" t="normal">F7/5.8*3.9*курс_2-F7/5.8*3.9*курс_2*скидка_2</f>
        <v>1137.2868403448279</v>
      </c>
    </row>
    <row customHeight="true" ht="15" outlineLevel="0" r="8">
      <c r="A8" s="51" t="s"/>
      <c r="B8" s="41" t="s"/>
      <c r="C8" s="42" t="s"/>
      <c r="D8" s="37" t="s">
        <v>104</v>
      </c>
      <c r="E8" s="38" t="s">
        <v>105</v>
      </c>
      <c r="F8" s="39" t="n">
        <v>17.090073</v>
      </c>
      <c r="G8" s="39" t="n">
        <f aca="false" ca="false" dt2D="false" dtr="false" t="normal">F8/5.8*1.9*курс_2-F8/5.8*1.9*курс_2*скидка_2</f>
        <v>559.8472189655173</v>
      </c>
      <c r="H8" s="39" t="n">
        <f aca="false" ca="false" dt2D="false" dtr="false" t="normal">F8/5.8*2.9*курс_2-F8/5.8*2.9*курс_2*скидка_2</f>
        <v>854.5036500000002</v>
      </c>
      <c r="I8" s="39" t="n">
        <f aca="false" ca="false" dt2D="false" dtr="false" t="normal">F8/5.8*3.9*курс_2-F8/5.8*3.9*курс_2*скидка_2</f>
        <v>1149.160081034483</v>
      </c>
    </row>
    <row customHeight="true" ht="15" outlineLevel="0" r="9">
      <c r="A9" s="51" t="s"/>
      <c r="B9" s="41" t="s"/>
      <c r="C9" s="42" t="s"/>
      <c r="D9" s="37" t="s">
        <v>106</v>
      </c>
      <c r="E9" s="38" t="s">
        <v>107</v>
      </c>
      <c r="F9" s="39" t="n">
        <v>18.6792606</v>
      </c>
      <c r="G9" s="39" t="n">
        <f aca="false" ca="false" dt2D="false" dtr="false" t="normal">F9/5.8*1.9*курс_2-F9/5.8*1.9*курс_2*скидка_2</f>
        <v>611.9068127586207</v>
      </c>
      <c r="H9" s="39" t="n">
        <f aca="false" ca="false" dt2D="false" dtr="false" t="normal">F9/5.8*2.9*курс_2-F9/5.8*2.9*курс_2*скидка_2</f>
        <v>933.96303</v>
      </c>
      <c r="I9" s="39" t="n">
        <f aca="false" ca="false" dt2D="false" dtr="false" t="normal">F9/5.8*3.9*курс_2-F9/5.8*3.9*курс_2*скидка_2</f>
        <v>1256.0192472413792</v>
      </c>
    </row>
    <row customHeight="true" ht="15" outlineLevel="0" r="10">
      <c r="A10" s="51" t="s"/>
      <c r="B10" s="41" t="s"/>
      <c r="C10" s="42" t="s"/>
      <c r="D10" s="37" t="s">
        <v>108</v>
      </c>
      <c r="E10" s="38" t="s">
        <v>109</v>
      </c>
      <c r="F10" s="39" t="n">
        <v>19.3855662</v>
      </c>
      <c r="G10" s="39" t="n">
        <f aca="false" ca="false" dt2D="false" dtr="false" t="normal">F10/5.8*1.9*курс_2-F10/5.8*1.9*курс_2*скидка_2</f>
        <v>635.04441</v>
      </c>
      <c r="H10" s="39" t="n">
        <f aca="false" ca="false" dt2D="false" dtr="false" t="normal">F10/5.8*2.9*курс_2-F10/5.8*2.9*курс_2*скидка_2</f>
        <v>969.2783099999999</v>
      </c>
      <c r="I10" s="39" t="n">
        <f aca="false" ca="false" dt2D="false" dtr="false" t="normal">F10/5.8*3.9*курс_2-F10/5.8*3.9*курс_2*скидка_2</f>
        <v>1303.5122099999999</v>
      </c>
    </row>
    <row customHeight="true" ht="15" outlineLevel="0" r="11">
      <c r="A11" s="51" t="s"/>
      <c r="B11" s="41" t="s"/>
      <c r="C11" s="42" t="s"/>
      <c r="D11" s="37" t="s">
        <v>112</v>
      </c>
      <c r="E11" s="38" t="s">
        <v>113</v>
      </c>
      <c r="F11" s="39" t="n">
        <v>22.91</v>
      </c>
      <c r="G11" s="39" t="n">
        <f aca="false" ca="false" dt2D="false" dtr="false" t="normal">F11/5.8*1.9*курс_2-F11/5.8*1.9*курс_2*скидка_2</f>
        <v>750.5</v>
      </c>
      <c r="H11" s="39" t="n">
        <f aca="false" ca="false" dt2D="false" dtr="false" t="normal">F11/5.8*2.9*курс_2-F11/5.8*2.9*курс_2*скидка_2</f>
        <v>1145.5</v>
      </c>
      <c r="I11" s="39" t="n">
        <f aca="false" ca="false" dt2D="false" dtr="false" t="normal">F11/5.8*3.9*курс_2-F11/5.8*3.9*курс_2*скидка_2</f>
        <v>1540.5</v>
      </c>
    </row>
    <row customHeight="true" ht="19.5" outlineLevel="0" r="12">
      <c r="A12" s="51" t="s"/>
      <c r="B12" s="41" t="s"/>
      <c r="C12" s="42" t="s"/>
      <c r="D12" s="145" t="s">
        <v>110</v>
      </c>
      <c r="E12" s="38" t="s">
        <v>111</v>
      </c>
      <c r="F12" s="39" t="n">
        <v>19.0324134</v>
      </c>
      <c r="G12" s="39" t="n">
        <f aca="false" ca="false" dt2D="false" dtr="false" t="normal">F12/5.8*1.9*курс_2-F12/5.8*1.9*курс_2*скидка_2</f>
        <v>623.4756113793103</v>
      </c>
      <c r="H12" s="39" t="n">
        <f aca="false" ca="false" dt2D="false" dtr="false" t="normal">F12/5.8*2.9*курс_2-F12/5.8*2.9*курс_2*скидка_2</f>
        <v>951.62067</v>
      </c>
      <c r="I12" s="39" t="n">
        <f aca="false" ca="false" dt2D="false" dtr="false" t="normal">F12/5.8*3.9*курс_2-F12/5.8*3.9*курс_2*скидка_2</f>
        <v>1279.7657286206895</v>
      </c>
    </row>
    <row customHeight="true" ht="19.5" outlineLevel="0" r="13">
      <c r="A13" s="51" t="s"/>
      <c r="B13" s="41" t="s"/>
      <c r="C13" s="42" t="s"/>
      <c r="D13" s="145" t="s">
        <v>114</v>
      </c>
      <c r="E13" s="38" t="s">
        <v>115</v>
      </c>
      <c r="F13" s="39" t="n">
        <v>19.507488</v>
      </c>
      <c r="G13" s="39" t="n">
        <f aca="false" ca="false" dt2D="false" dtr="false" t="normal">F13/5.8*1.9*курс_2-F13/5.8*1.9*курс_2*скидка_2</f>
        <v>639.0384000000001</v>
      </c>
      <c r="H13" s="39" t="n">
        <f aca="false" ca="false" dt2D="false" dtr="false" t="normal">F13/5.8*2.9*курс_2-F13/5.8*2.9*курс_2*скидка_2</f>
        <v>975.3744000000002</v>
      </c>
      <c r="I13" s="39" t="n">
        <f aca="false" ca="false" dt2D="false" dtr="false" t="normal">F13/5.8*3.9*курс_2-F13/5.8*3.9*курс_2*скидка_2</f>
        <v>1311.7104000000002</v>
      </c>
    </row>
    <row customHeight="true" ht="15" outlineLevel="0" r="14">
      <c r="A14" s="51" t="s"/>
      <c r="B14" s="41" t="s"/>
      <c r="C14" s="42" t="s"/>
      <c r="D14" s="37" t="s">
        <v>116</v>
      </c>
      <c r="E14" s="38" t="s">
        <v>117</v>
      </c>
      <c r="F14" s="39" t="n">
        <v>22.0215996</v>
      </c>
      <c r="G14" s="39" t="n">
        <f aca="false" ca="false" dt2D="false" dtr="false" t="normal">F14/5.8*1.9*курс_2-F14/5.8*1.9*курс_2*скидка_2</f>
        <v>721.3972282758622</v>
      </c>
      <c r="H14" s="39" t="n">
        <f aca="false" ca="false" dt2D="false" dtr="false" t="normal">F14/5.8*2.9*курс_2-F14/5.8*2.9*курс_2*скидка_2</f>
        <v>1101.07998</v>
      </c>
      <c r="I14" s="39" t="n">
        <f aca="false" ca="false" dt2D="false" dtr="false" t="normal">F14/5.8*3.9*курс_2-F14/5.8*3.9*курс_2*скидка_2</f>
        <v>1480.7627317241381</v>
      </c>
    </row>
    <row customHeight="true" ht="29.25" outlineLevel="0" r="15">
      <c r="A15" s="51" t="s"/>
      <c r="B15" s="41" t="s"/>
      <c r="C15" s="42" t="s"/>
      <c r="D15" s="145" t="s">
        <v>118</v>
      </c>
      <c r="E15" s="38" t="s">
        <v>119</v>
      </c>
      <c r="F15" s="39" t="n">
        <v>22.9044816</v>
      </c>
      <c r="G15" s="39" t="n">
        <f aca="false" ca="false" dt2D="false" dtr="false" t="normal">F15/5.8*1.9*курс_2-F15/5.8*1.9*курс_2*скидка_2</f>
        <v>750.3192248275863</v>
      </c>
      <c r="H15" s="39" t="n">
        <f aca="false" ca="false" dt2D="false" dtr="false" t="normal">F15/5.8*2.9*курс_2-F15/5.8*2.9*курс_2*скидка_2</f>
        <v>1145.22408</v>
      </c>
      <c r="I15" s="39" t="n">
        <f aca="false" ca="false" dt2D="false" dtr="false" t="normal">F15/5.8*3.9*курс_2-F15/5.8*3.9*курс_2*скидка_2</f>
        <v>1540.1289351724138</v>
      </c>
    </row>
    <row customHeight="true" ht="15" outlineLevel="0" r="16">
      <c r="A16" s="51" t="s"/>
      <c r="B16" s="41" t="s"/>
      <c r="C16" s="42" t="s"/>
      <c r="D16" s="37" t="s">
        <v>120</v>
      </c>
      <c r="E16" s="38" t="s">
        <v>121</v>
      </c>
      <c r="F16" s="39" t="n">
        <v>24.1405164</v>
      </c>
      <c r="G16" s="39" t="n">
        <f aca="false" ca="false" dt2D="false" dtr="false" t="normal">F16/5.8*1.9*курс_2-F16/5.8*1.9*курс_2*скидка_2</f>
        <v>790.8100200000001</v>
      </c>
      <c r="H16" s="39" t="n">
        <f aca="false" ca="false" dt2D="false" dtr="false" t="normal">F16/5.8*2.9*курс_2-F16/5.8*2.9*курс_2*скидка_2</f>
        <v>1207.02582</v>
      </c>
      <c r="I16" s="39" t="n">
        <f aca="false" ca="false" dt2D="false" dtr="false" t="normal">F16/5.8*3.9*курс_2-F16/5.8*3.9*курс_2*скидка_2</f>
        <v>1623.2416200000002</v>
      </c>
    </row>
    <row customHeight="true" ht="15" outlineLevel="0" r="17">
      <c r="A17" s="51" t="s"/>
      <c r="B17" s="41" t="s"/>
      <c r="C17" s="42" t="s"/>
      <c r="D17" s="37" t="s">
        <v>122</v>
      </c>
      <c r="E17" s="38" t="s">
        <v>143</v>
      </c>
      <c r="F17" s="39" t="n">
        <v>18.6792606</v>
      </c>
      <c r="G17" s="39" t="n">
        <f aca="false" ca="false" dt2D="false" dtr="false" t="normal">F17/5.8*1.9*курс_2-F17/5.8*1.9*курс_2*скидка_2</f>
        <v>611.9068127586207</v>
      </c>
      <c r="H17" s="39" t="n">
        <f aca="false" ca="false" dt2D="false" dtr="false" t="normal">F17/5.8*2.9*курс_2-F17/5.8*2.9*курс_2*скидка_2</f>
        <v>933.96303</v>
      </c>
      <c r="I17" s="39" t="n">
        <f aca="false" ca="false" dt2D="false" dtr="false" t="normal">F17/5.8*3.9*курс_2-F17/5.8*3.9*курс_2*скидка_2</f>
        <v>1256.0192472413792</v>
      </c>
    </row>
    <row customHeight="true" ht="18" outlineLevel="0" r="18">
      <c r="A18" s="51" t="s"/>
      <c r="B18" s="41" t="s"/>
      <c r="C18" s="42" t="s"/>
      <c r="D18" s="145" t="s">
        <v>124</v>
      </c>
      <c r="E18" s="38" t="s">
        <v>138</v>
      </c>
      <c r="F18" s="39" t="n">
        <v>19.3477284</v>
      </c>
      <c r="G18" s="39" t="n">
        <f aca="false" ca="false" dt2D="false" dtr="false" t="normal">F18/5.8*1.9*курс_2-F18/5.8*1.9*курс_2*скидка_2</f>
        <v>633.8048958620689</v>
      </c>
      <c r="H18" s="39" t="n">
        <f aca="false" ca="false" dt2D="false" dtr="false" t="normal">F18/5.8*2.9*курс_2-F18/5.8*2.9*курс_2*скидка_2</f>
        <v>967.3864199999999</v>
      </c>
      <c r="I18" s="39" t="n">
        <f aca="false" ca="false" dt2D="false" dtr="false" t="normal">F18/5.8*3.9*курс_2-F18/5.8*3.9*курс_2*скидка_2</f>
        <v>1300.9679441379308</v>
      </c>
    </row>
    <row customHeight="true" ht="15" outlineLevel="0" r="19">
      <c r="A19" s="51" t="s"/>
      <c r="B19" s="41" t="s"/>
      <c r="C19" s="42" t="s"/>
      <c r="D19" s="37" t="s">
        <v>140</v>
      </c>
      <c r="E19" s="38" t="s">
        <v>141</v>
      </c>
      <c r="F19" s="39" t="n">
        <v>17.3927754</v>
      </c>
      <c r="G19" s="39" t="n">
        <f aca="false" ca="false" dt2D="false" dtr="false" t="normal">F19/5.8*1.9*курс_2-F19/5.8*1.9*курс_2*скидка_2</f>
        <v>569.7633320689656</v>
      </c>
      <c r="H19" s="39" t="n">
        <f aca="false" ca="false" dt2D="false" dtr="false" t="normal">F19/5.8*2.9*курс_2-F19/5.8*2.9*курс_2*скидка_2</f>
        <v>869.63877</v>
      </c>
      <c r="I19" s="39" t="n">
        <f aca="false" ca="false" dt2D="false" dtr="false" t="normal">F19/5.8*3.9*курс_2-F19/5.8*3.9*курс_2*скидка_2</f>
        <v>1169.5142079310347</v>
      </c>
    </row>
    <row customHeight="true" ht="18.75" outlineLevel="0" r="20">
      <c r="A20" s="55" t="s"/>
      <c r="B20" s="44" t="s"/>
      <c r="C20" s="45" t="s"/>
      <c r="D20" s="37" t="s">
        <v>144</v>
      </c>
      <c r="E20" s="38" t="s">
        <v>131</v>
      </c>
      <c r="F20" s="39" t="n">
        <v>19.4064</v>
      </c>
      <c r="G20" s="39" t="n">
        <f aca="false" ca="false" dt2D="false" dtr="false" t="normal">F20/5.8*1.9*курс_2-F20/5.8*1.9*курс_2*скидка_2</f>
        <v>635.7268965517242</v>
      </c>
      <c r="H20" s="39" t="n">
        <f aca="false" ca="false" dt2D="false" dtr="false" t="normal">F20/5.8*2.9*курс_2-F20/5.8*2.9*курс_2*скидка_2</f>
        <v>970.32</v>
      </c>
      <c r="I20" s="39" t="n">
        <f aca="false" ca="false" dt2D="false" dtr="false" t="normal">F20/5.8*3.9*курс_2-F20/5.8*3.9*курс_2*скидка_2</f>
        <v>1304.9131034482762</v>
      </c>
    </row>
    <row customHeight="true" ht="18.75" outlineLevel="0" r="21">
      <c r="A21" s="208" t="n"/>
      <c r="B21" s="209" t="s"/>
      <c r="C21" s="209" t="s"/>
      <c r="D21" s="209" t="s"/>
      <c r="E21" s="209" t="s"/>
      <c r="F21" s="210" t="s"/>
      <c r="G21" s="208" t="n"/>
      <c r="H21" s="208" t="n"/>
      <c r="I21" s="208" t="n"/>
    </row>
    <row customHeight="true" ht="15" outlineLevel="0" r="22">
      <c r="A22" s="50" t="n"/>
      <c r="B22" s="35" t="s">
        <v>72</v>
      </c>
      <c r="C22" s="36" t="s">
        <v>146</v>
      </c>
      <c r="D22" s="37" t="s">
        <v>98</v>
      </c>
      <c r="E22" s="38" t="s">
        <v>99</v>
      </c>
      <c r="F22" s="39" t="n">
        <v>36.6900534</v>
      </c>
      <c r="G22" s="39" t="n">
        <f aca="false" ca="false" dt2D="false" dtr="false" t="normal">F22/5.8*1.9*курс_2-F22/5.8*1.9*курс_2*скидка_2</f>
        <v>1201.915542413793</v>
      </c>
      <c r="H22" s="39" t="n">
        <f aca="false" ca="false" dt2D="false" dtr="false" t="normal">F22/5.8*2.9*курс_2-F22/5.8*2.9*курс_2*скидка_2</f>
        <v>1834.5026699999999</v>
      </c>
      <c r="I22" s="39" t="n">
        <f aca="false" ca="false" dt2D="false" dtr="false" t="normal">F22/5.8*3.9*курс_2-F22/5.8*3.9*курс_2*скидка_2</f>
        <v>2467.0897975862067</v>
      </c>
    </row>
    <row customHeight="true" ht="15" outlineLevel="0" r="23">
      <c r="A23" s="51" t="s"/>
      <c r="B23" s="41" t="s"/>
      <c r="C23" s="42" t="s"/>
      <c r="D23" s="37" t="s">
        <v>100</v>
      </c>
      <c r="E23" s="38" t="s">
        <v>101</v>
      </c>
      <c r="F23" s="39" t="n">
        <v>37.0558188</v>
      </c>
      <c r="G23" s="39" t="n">
        <f aca="false" ca="false" dt2D="false" dtr="false" t="normal">F23/5.8*1.9*курс_2-F23/5.8*1.9*курс_2*скидка_2</f>
        <v>1213.897512413793</v>
      </c>
      <c r="H23" s="39" t="n">
        <f aca="false" ca="false" dt2D="false" dtr="false" t="normal">F23/5.8*2.9*курс_2-F23/5.8*2.9*курс_2*скидка_2</f>
        <v>1852.7909399999999</v>
      </c>
      <c r="I23" s="39" t="n">
        <f aca="false" ca="false" dt2D="false" dtr="false" t="normal">F23/5.8*3.9*курс_2-F23/5.8*3.9*курс_2*скидка_2</f>
        <v>2491.684367586207</v>
      </c>
    </row>
    <row customHeight="true" ht="15" outlineLevel="0" r="24">
      <c r="A24" s="51" t="s"/>
      <c r="B24" s="41" t="s"/>
      <c r="C24" s="42" t="s"/>
      <c r="D24" s="37" t="s">
        <v>102</v>
      </c>
      <c r="E24" s="38" t="s">
        <v>103</v>
      </c>
      <c r="F24" s="39" t="n">
        <v>34.5332988</v>
      </c>
      <c r="G24" s="39" t="n">
        <f aca="false" ca="false" dt2D="false" dtr="false" t="normal">F24/5.8*1.9*курс_2-F24/5.8*1.9*курс_2*скидка_2</f>
        <v>1131.263236551724</v>
      </c>
      <c r="H24" s="39" t="n">
        <f aca="false" ca="false" dt2D="false" dtr="false" t="normal">F24/5.8*2.9*курс_2-F24/5.8*2.9*курс_2*скидка_2</f>
        <v>1726.66494</v>
      </c>
      <c r="I24" s="39" t="n">
        <f aca="false" ca="false" dt2D="false" dtr="false" t="normal">F24/5.8*3.9*курс_2-F24/5.8*3.9*курс_2*скидка_2</f>
        <v>2322.066643448276</v>
      </c>
    </row>
    <row customHeight="true" ht="15" outlineLevel="0" r="25">
      <c r="A25" s="51" t="s"/>
      <c r="B25" s="41" t="s"/>
      <c r="C25" s="42" t="s"/>
      <c r="D25" s="37" t="s">
        <v>104</v>
      </c>
      <c r="E25" s="38" t="s">
        <v>105</v>
      </c>
      <c r="F25" s="39" t="n">
        <v>34.8990642</v>
      </c>
      <c r="G25" s="39" t="n">
        <f aca="false" ca="false" dt2D="false" dtr="false" t="normal">F25/5.8*1.9*курс_2-F25/5.8*1.9*курс_2*скидка_2</f>
        <v>1143.245206551724</v>
      </c>
      <c r="H25" s="39" t="n">
        <f aca="false" ca="false" dt2D="false" dtr="false" t="normal">F25/5.8*2.9*курс_2-F25/5.8*2.9*курс_2*скидка_2</f>
        <v>1744.95321</v>
      </c>
      <c r="I25" s="39" t="n">
        <f aca="false" ca="false" dt2D="false" dtr="false" t="normal">F25/5.8*3.9*курс_2-F25/5.8*3.9*курс_2*скидка_2</f>
        <v>2346.6612134482757</v>
      </c>
    </row>
    <row customHeight="true" ht="15" outlineLevel="0" r="26">
      <c r="A26" s="51" t="s"/>
      <c r="B26" s="41" t="s"/>
      <c r="C26" s="42" t="s"/>
      <c r="D26" s="37" t="s">
        <v>106</v>
      </c>
      <c r="E26" s="38" t="s">
        <v>107</v>
      </c>
      <c r="F26" s="39" t="n">
        <v>38.1278898</v>
      </c>
      <c r="G26" s="39" t="n">
        <f aca="false" ca="false" dt2D="false" dtr="false" t="normal">F26/5.8*1.9*курс_2-F26/5.8*1.9*курс_2*скидка_2</f>
        <v>1249.0170796551724</v>
      </c>
      <c r="H26" s="39" t="n">
        <f aca="false" ca="false" dt2D="false" dtr="false" t="normal">F26/5.8*2.9*курс_2-F26/5.8*2.9*курс_2*скидка_2</f>
        <v>1906.3944900000004</v>
      </c>
      <c r="I26" s="39" t="n">
        <f aca="false" ca="false" dt2D="false" dtr="false" t="normal">F26/5.8*3.9*курс_2-F26/5.8*3.9*курс_2*скидка_2</f>
        <v>2563.771900344828</v>
      </c>
    </row>
    <row customHeight="true" ht="15" outlineLevel="0" r="27">
      <c r="A27" s="51" t="s"/>
      <c r="B27" s="41" t="s"/>
      <c r="C27" s="42" t="s"/>
      <c r="D27" s="37" t="s">
        <v>108</v>
      </c>
      <c r="E27" s="38" t="s">
        <v>109</v>
      </c>
      <c r="F27" s="39" t="n">
        <v>39.5783388</v>
      </c>
      <c r="G27" s="39" t="n">
        <f aca="false" ca="false" dt2D="false" dtr="false" t="normal">F27/5.8*1.9*курс_2-F27/5.8*1.9*курс_2*скидка_2</f>
        <v>1296.5317882758618</v>
      </c>
      <c r="H27" s="39" t="n">
        <f aca="false" ca="false" dt2D="false" dtr="false" t="normal">F27/5.8*2.9*курс_2-F27/5.8*2.9*курс_2*скидка_2</f>
        <v>1978.9169399999998</v>
      </c>
      <c r="I27" s="39" t="n">
        <f aca="false" ca="false" dt2D="false" dtr="false" t="normal">F27/5.8*3.9*курс_2-F27/5.8*3.9*курс_2*скидка_2</f>
        <v>2661.302091724138</v>
      </c>
    </row>
    <row customHeight="true" ht="15" outlineLevel="0" r="28">
      <c r="A28" s="51" t="s"/>
      <c r="B28" s="41" t="s"/>
      <c r="C28" s="42" t="s"/>
      <c r="D28" s="37" t="s">
        <v>112</v>
      </c>
      <c r="E28" s="38" t="s">
        <v>113</v>
      </c>
      <c r="F28" s="39" t="n">
        <v>46.78</v>
      </c>
      <c r="G28" s="39" t="n">
        <f aca="false" ca="false" dt2D="false" dtr="false" t="normal">F28/5.8*1.9*курс_2-F28/5.8*1.9*курс_2*скидка_2</f>
        <v>1532.4482758620688</v>
      </c>
      <c r="H28" s="39" t="n">
        <f aca="false" ca="false" dt2D="false" dtr="false" t="normal">F28/5.8*2.9*курс_2-F28/5.8*2.9*курс_2*скидка_2</f>
        <v>2339</v>
      </c>
      <c r="I28" s="39" t="n">
        <f aca="false" ca="false" dt2D="false" dtr="false" t="normal">F28/5.8*3.9*курс_2-F28/5.8*3.9*курс_2*скидка_2</f>
        <v>3145.551724137931</v>
      </c>
    </row>
    <row customHeight="true" ht="18" outlineLevel="0" r="29">
      <c r="A29" s="51" t="s"/>
      <c r="B29" s="41" t="s"/>
      <c r="C29" s="42" t="s"/>
      <c r="D29" s="145" t="s">
        <v>110</v>
      </c>
      <c r="E29" s="38" t="s">
        <v>111</v>
      </c>
      <c r="F29" s="39" t="n">
        <v>38.846808</v>
      </c>
      <c r="G29" s="39" t="n">
        <f aca="false" ca="false" dt2D="false" dtr="false" t="normal">F29/5.8*1.9*курс_2-F29/5.8*1.9*курс_2*скидка_2</f>
        <v>1272.567848275862</v>
      </c>
      <c r="H29" s="39" t="n">
        <f aca="false" ca="false" dt2D="false" dtr="false" t="normal">F29/5.8*2.9*курс_2-F29/5.8*2.9*курс_2*скидка_2</f>
        <v>1942.3403999999998</v>
      </c>
      <c r="I29" s="39" t="n">
        <f aca="false" ca="false" dt2D="false" dtr="false" t="normal">F29/5.8*3.9*курс_2-F29/5.8*3.9*курс_2*скидка_2</f>
        <v>2612.1129517241375</v>
      </c>
    </row>
    <row customHeight="true" ht="18" outlineLevel="0" r="30">
      <c r="A30" s="51" t="s"/>
      <c r="B30" s="41" t="s"/>
      <c r="C30" s="42" t="s"/>
      <c r="D30" s="145" t="s">
        <v>114</v>
      </c>
      <c r="E30" s="38" t="s">
        <v>115</v>
      </c>
      <c r="F30" s="39" t="n">
        <v>39.831792</v>
      </c>
      <c r="G30" s="39" t="n">
        <f aca="false" ca="false" dt2D="false" dtr="false" t="normal">F30/5.8*1.9*курс_2-F30/5.8*1.9*курс_2*скидка_2</f>
        <v>1304.8345655172413</v>
      </c>
      <c r="H30" s="39" t="n">
        <f aca="false" ca="false" dt2D="false" dtr="false" t="normal">F30/5.8*2.9*курс_2-F30/5.8*2.9*курс_2*скидка_2</f>
        <v>1991.5896</v>
      </c>
      <c r="I30" s="39" t="n">
        <f aca="false" ca="false" dt2D="false" dtr="false" t="normal">F30/5.8*3.9*курс_2-F30/5.8*3.9*курс_2*скидка_2</f>
        <v>2678.344634482759</v>
      </c>
    </row>
    <row customHeight="true" ht="15" outlineLevel="0" r="31">
      <c r="A31" s="51" t="s"/>
      <c r="B31" s="41" t="s"/>
      <c r="C31" s="42" t="s"/>
      <c r="D31" s="37" t="s">
        <v>116</v>
      </c>
      <c r="E31" s="38" t="s">
        <v>117</v>
      </c>
      <c r="F31" s="39" t="n">
        <v>44.963919</v>
      </c>
      <c r="G31" s="39" t="n">
        <f aca="false" ca="false" dt2D="false" dtr="false" t="normal">F31/5.8*1.9*курс_2-F31/5.8*1.9*курс_2*скидка_2</f>
        <v>1472.9559672413793</v>
      </c>
      <c r="H31" s="39" t="n">
        <f aca="false" ca="false" dt2D="false" dtr="false" t="normal">F31/5.8*2.9*курс_2-F31/5.8*2.9*курс_2*скидка_2</f>
        <v>2248.1959500000003</v>
      </c>
      <c r="I31" s="39" t="n">
        <f aca="false" ca="false" dt2D="false" dtr="false" t="normal">F31/5.8*3.9*курс_2-F31/5.8*3.9*курс_2*скидка_2</f>
        <v>3023.435932758621</v>
      </c>
    </row>
    <row customHeight="true" ht="30.75" outlineLevel="0" r="32">
      <c r="A32" s="51" t="s"/>
      <c r="B32" s="41" t="s"/>
      <c r="C32" s="42" t="s"/>
      <c r="D32" s="145" t="s">
        <v>118</v>
      </c>
      <c r="E32" s="38" t="s">
        <v>119</v>
      </c>
      <c r="F32" s="39" t="n">
        <v>46.7675208</v>
      </c>
      <c r="G32" s="39" t="n">
        <f aca="false" ca="false" dt2D="false" dtr="false" t="normal">F32/5.8*1.9*курс_2-F32/5.8*1.9*курс_2*скидка_2</f>
        <v>1532.0394744827586</v>
      </c>
      <c r="H32" s="39" t="n">
        <f aca="false" ca="false" dt2D="false" dtr="false" t="normal">F32/5.8*2.9*курс_2-F32/5.8*2.9*курс_2*скидка_2</f>
        <v>2338.3760399999996</v>
      </c>
      <c r="I32" s="39" t="n">
        <f aca="false" ca="false" dt2D="false" dtr="false" t="normal">F32/5.8*3.9*курс_2-F32/5.8*3.9*курс_2*скидка_2</f>
        <v>3144.712605517241</v>
      </c>
    </row>
    <row customHeight="true" ht="15" outlineLevel="0" r="33">
      <c r="A33" s="51" t="s"/>
      <c r="B33" s="41" t="s"/>
      <c r="C33" s="42" t="s"/>
      <c r="D33" s="37" t="s">
        <v>120</v>
      </c>
      <c r="E33" s="38" t="s">
        <v>121</v>
      </c>
      <c r="F33" s="39" t="n">
        <v>49.2900408</v>
      </c>
      <c r="G33" s="39" t="n">
        <f aca="false" ca="false" dt2D="false" dtr="false" t="normal">F33/5.8*1.9*курс_2-F33/5.8*1.9*курс_2*скидка_2</f>
        <v>1614.6737503448276</v>
      </c>
      <c r="H33" s="39" t="n">
        <f aca="false" ca="false" dt2D="false" dtr="false" t="normal">F33/5.8*2.9*курс_2-F33/5.8*2.9*курс_2*скидка_2</f>
        <v>2464.50204</v>
      </c>
      <c r="I33" s="39" t="n">
        <f aca="false" ca="false" dt2D="false" dtr="false" t="normal">F33/5.8*3.9*курс_2-F33/5.8*3.9*курс_2*скидка_2</f>
        <v>3314.330329655172</v>
      </c>
    </row>
    <row customHeight="true" ht="15" outlineLevel="0" r="34">
      <c r="A34" s="51" t="s"/>
      <c r="B34" s="41" t="s"/>
      <c r="C34" s="42" t="s"/>
      <c r="D34" s="37" t="s">
        <v>122</v>
      </c>
      <c r="E34" s="38" t="s">
        <v>143</v>
      </c>
      <c r="F34" s="39" t="n">
        <v>38.1278898</v>
      </c>
      <c r="G34" s="39" t="n">
        <f aca="false" ca="false" dt2D="false" dtr="false" t="normal">F34/5.8*1.9*курс_2-F34/5.8*1.9*курс_2*скидка_2</f>
        <v>1249.0170796551724</v>
      </c>
      <c r="H34" s="39" t="n">
        <f aca="false" ca="false" dt2D="false" dtr="false" t="normal">F34/5.8*2.9*курс_2-F34/5.8*2.9*курс_2*скидка_2</f>
        <v>1906.3944900000004</v>
      </c>
      <c r="I34" s="39" t="n">
        <f aca="false" ca="false" dt2D="false" dtr="false" t="normal">F34/5.8*3.9*курс_2-F34/5.8*3.9*курс_2*скидка_2</f>
        <v>2563.771900344828</v>
      </c>
    </row>
    <row customHeight="true" ht="18" outlineLevel="0" r="35">
      <c r="A35" s="51" t="s"/>
      <c r="B35" s="41" t="s"/>
      <c r="C35" s="42" t="s"/>
      <c r="D35" s="145" t="s">
        <v>124</v>
      </c>
      <c r="E35" s="38" t="s">
        <v>138</v>
      </c>
      <c r="F35" s="39" t="n">
        <v>39.5026632</v>
      </c>
      <c r="G35" s="39" t="n">
        <f aca="false" ca="false" dt2D="false" dtr="false" t="normal">F35/5.8*1.9*курс_2-F35/5.8*1.9*курс_2*скидка_2</f>
        <v>1294.05276</v>
      </c>
      <c r="H35" s="39" t="n">
        <f aca="false" ca="false" dt2D="false" dtr="false" t="normal">F35/5.8*2.9*курс_2-F35/5.8*2.9*курс_2*скидка_2</f>
        <v>1975.13316</v>
      </c>
      <c r="I35" s="39" t="n">
        <f aca="false" ca="false" dt2D="false" dtr="false" t="normal">F35/5.8*3.9*курс_2-F35/5.8*3.9*курс_2*скидка_2</f>
        <v>2656.21356</v>
      </c>
    </row>
    <row customHeight="true" ht="15" outlineLevel="0" r="36">
      <c r="A36" s="51" t="s"/>
      <c r="B36" s="41" t="s"/>
      <c r="C36" s="42" t="s"/>
      <c r="D36" s="37" t="s">
        <v>140</v>
      </c>
      <c r="E36" s="38" t="s">
        <v>141</v>
      </c>
      <c r="F36" s="39" t="n">
        <v>35.504469</v>
      </c>
      <c r="G36" s="39" t="n">
        <f aca="false" ca="false" dt2D="false" dtr="false" t="normal">F36/5.8*1.9*курс_2-F36/5.8*1.9*курс_2*скидка_2</f>
        <v>1163.0774327586205</v>
      </c>
      <c r="H36" s="39" t="n">
        <f aca="false" ca="false" dt2D="false" dtr="false" t="normal">F36/5.8*2.9*курс_2-F36/5.8*2.9*курс_2*скидка_2</f>
        <v>1775.2234499999997</v>
      </c>
      <c r="I36" s="39" t="n">
        <f aca="false" ca="false" dt2D="false" dtr="false" t="normal">F36/5.8*3.9*курс_2-F36/5.8*3.9*курс_2*скидка_2</f>
        <v>2387.369467241379</v>
      </c>
    </row>
    <row customHeight="true" ht="18.75" outlineLevel="0" r="37">
      <c r="A37" s="55" t="s"/>
      <c r="B37" s="44" t="s"/>
      <c r="C37" s="45" t="s"/>
      <c r="D37" s="37" t="s">
        <v>144</v>
      </c>
      <c r="E37" s="38" t="s">
        <v>131</v>
      </c>
      <c r="F37" s="39" t="n">
        <v>39.6136</v>
      </c>
      <c r="G37" s="39" t="n">
        <f aca="false" ca="false" dt2D="false" dtr="false" t="normal">F37/5.8*1.9*курс_2-F37/5.8*1.9*курс_2*скидка_2</f>
        <v>1297.6868965517242</v>
      </c>
      <c r="H37" s="39" t="n">
        <f aca="false" ca="false" dt2D="false" dtr="false" t="normal">F37/5.8*2.9*курс_2-F37/5.8*2.9*курс_2*скидка_2</f>
        <v>1980.6800000000003</v>
      </c>
      <c r="I37" s="39" t="n">
        <f aca="false" ca="false" dt2D="false" dtr="false" t="normal">F37/5.8*3.9*курс_2-F37/5.8*3.9*курс_2*скидка_2</f>
        <v>2663.6731034482764</v>
      </c>
    </row>
    <row customHeight="true" ht="18.75" outlineLevel="0" r="38">
      <c r="A38" s="208" t="n"/>
      <c r="B38" s="209" t="s"/>
      <c r="C38" s="209" t="s"/>
      <c r="D38" s="209" t="s"/>
      <c r="E38" s="209" t="s"/>
      <c r="F38" s="210" t="s"/>
      <c r="G38" s="208" t="n"/>
      <c r="H38" s="208" t="n"/>
      <c r="I38" s="208" t="n"/>
    </row>
    <row ht="15" outlineLevel="0" r="39">
      <c r="A39" s="50" t="n"/>
      <c r="B39" s="35" t="s">
        <v>74</v>
      </c>
      <c r="C39" s="36" t="s">
        <v>75</v>
      </c>
      <c r="D39" s="37" t="s">
        <v>98</v>
      </c>
      <c r="E39" s="79" t="s">
        <v>99</v>
      </c>
      <c r="F39" s="39" t="n">
        <v>24.216192</v>
      </c>
      <c r="G39" s="39" t="n">
        <f aca="false" ca="false" dt2D="false" dtr="false" t="normal">F39/5.8*1.9*курс_2-F39/5.8*1.9*курс_2*скидка_2</f>
        <v>793.2890482758621</v>
      </c>
      <c r="H39" s="39" t="n">
        <f aca="false" ca="false" dt2D="false" dtr="false" t="normal">F39/5.8*2.9*курс_2-F39/5.8*2.9*курс_2*скидка_2</f>
        <v>1210.8096</v>
      </c>
      <c r="I39" s="39" t="n">
        <f aca="false" ca="false" dt2D="false" dtr="false" t="normal">F39/5.8*3.9*курс_2-F39/5.8*3.9*курс_2*скидка_2</f>
        <v>1628.330151724138</v>
      </c>
    </row>
    <row ht="15" outlineLevel="0" r="40">
      <c r="A40" s="51" t="s"/>
      <c r="B40" s="41" t="s"/>
      <c r="C40" s="42" t="s"/>
      <c r="D40" s="37" t="s">
        <v>104</v>
      </c>
      <c r="E40" s="79" t="s">
        <v>105</v>
      </c>
      <c r="F40" s="39" t="n">
        <v>23.0306076</v>
      </c>
      <c r="G40" s="39" t="n">
        <f aca="false" ca="false" dt2D="false" dtr="false" t="normal">F40/5.8*1.9*курс_2-F40/5.8*1.9*курс_2*скидка_2</f>
        <v>754.4509386206896</v>
      </c>
      <c r="H40" s="39" t="n">
        <f aca="false" ca="false" dt2D="false" dtr="false" t="normal">F40/5.8*2.9*курс_2-F40/5.8*2.9*курс_2*скидка_2</f>
        <v>1151.53038</v>
      </c>
      <c r="I40" s="39" t="n">
        <f aca="false" ca="false" dt2D="false" dtr="false" t="normal">F40/5.8*3.9*курс_2-F40/5.8*3.9*курс_2*скидка_2</f>
        <v>1548.6098213793102</v>
      </c>
    </row>
    <row ht="15" outlineLevel="0" r="41">
      <c r="A41" s="51" t="s"/>
      <c r="B41" s="41" t="s"/>
      <c r="C41" s="42" t="s"/>
      <c r="D41" s="37" t="s">
        <v>106</v>
      </c>
      <c r="E41" s="79" t="s">
        <v>107</v>
      </c>
      <c r="F41" s="39" t="n">
        <v>25.162137</v>
      </c>
      <c r="G41" s="39" t="n">
        <f aca="false" ca="false" dt2D="false" dtr="false" t="normal">F41/5.8*1.9*курс_2-F41/5.8*1.9*курс_2*скидка_2</f>
        <v>824.2769017241379</v>
      </c>
      <c r="H41" s="39" t="n">
        <f aca="false" ca="false" dt2D="false" dtr="false" t="normal">F41/5.8*2.9*курс_2-F41/5.8*2.9*курс_2*скидка_2</f>
        <v>1258.1068500000001</v>
      </c>
      <c r="I41" s="39" t="n">
        <f aca="false" ca="false" dt2D="false" dtr="false" t="normal">F41/5.8*3.9*курс_2-F41/5.8*3.9*курс_2*скидка_2</f>
        <v>1691.9367982758622</v>
      </c>
    </row>
    <row ht="15" outlineLevel="0" r="42">
      <c r="A42" s="51" t="s"/>
      <c r="B42" s="41" t="s"/>
      <c r="C42" s="42" t="s"/>
      <c r="D42" s="37" t="s">
        <v>108</v>
      </c>
      <c r="E42" s="79" t="s">
        <v>109</v>
      </c>
      <c r="F42" s="39" t="n">
        <v>26.108082</v>
      </c>
      <c r="G42" s="39" t="n">
        <f aca="false" ca="false" dt2D="false" dtr="false" t="normal">F42/5.8*1.9*курс_2-F42/5.8*1.9*курс_2*скидка_2</f>
        <v>855.2647551724137</v>
      </c>
      <c r="H42" s="39" t="n">
        <f aca="false" ca="false" dt2D="false" dtr="false" t="normal">F42/5.8*2.9*курс_2-F42/5.8*2.9*курс_2*скидка_2</f>
        <v>1305.4041</v>
      </c>
      <c r="I42" s="39" t="n">
        <f aca="false" ca="false" dt2D="false" dtr="false" t="normal">F42/5.8*3.9*курс_2-F42/5.8*3.9*курс_2*скидка_2</f>
        <v>1755.543444827586</v>
      </c>
    </row>
    <row ht="15" outlineLevel="0" r="43">
      <c r="A43" s="51" t="s"/>
      <c r="B43" s="41" t="s"/>
      <c r="C43" s="42" t="s"/>
      <c r="D43" s="37" t="s">
        <v>110</v>
      </c>
      <c r="E43" s="79" t="s">
        <v>111</v>
      </c>
      <c r="F43" s="39" t="n">
        <v>25.6414158</v>
      </c>
      <c r="G43" s="39" t="n">
        <f aca="false" ca="false" dt2D="false" dtr="false" t="normal">F43/5.8*1.9*курс_2-F43/5.8*1.9*курс_2*скидка_2</f>
        <v>839.9774141379309</v>
      </c>
      <c r="H43" s="39" t="n">
        <f aca="false" ca="false" dt2D="false" dtr="false" t="normal">F43/5.8*2.9*курс_2-F43/5.8*2.9*курс_2*скидка_2</f>
        <v>1282.0707899999998</v>
      </c>
      <c r="I43" s="39" t="n">
        <f aca="false" ca="false" dt2D="false" dtr="false" t="normal">F43/5.8*3.9*курс_2-F43/5.8*3.9*курс_2*скидка_2</f>
        <v>1724.164165862069</v>
      </c>
    </row>
    <row ht="15" outlineLevel="0" r="44">
      <c r="A44" s="51" t="s"/>
      <c r="B44" s="41" t="s"/>
      <c r="C44" s="42" t="s"/>
      <c r="D44" s="37" t="s">
        <v>116</v>
      </c>
      <c r="E44" s="79" t="s">
        <v>117</v>
      </c>
      <c r="F44" s="39" t="n">
        <v>29.6774478</v>
      </c>
      <c r="G44" s="39" t="n">
        <f aca="false" ca="false" dt2D="false" dtr="false" t="normal">F44/5.8*1.9*курс_2-F44/5.8*1.9*курс_2*скидка_2</f>
        <v>972.1922555172414</v>
      </c>
      <c r="H44" s="39" t="n">
        <f aca="false" ca="false" dt2D="false" dtr="false" t="normal">F44/5.8*2.9*курс_2-F44/5.8*2.9*курс_2*скидка_2</f>
        <v>1483.8723900000002</v>
      </c>
      <c r="I44" s="39" t="n">
        <f aca="false" ca="false" dt2D="false" dtr="false" t="normal">F44/5.8*3.9*курс_2-F44/5.8*3.9*курс_2*скидка_2</f>
        <v>1995.5525244827588</v>
      </c>
    </row>
    <row ht="30" outlineLevel="0" r="45">
      <c r="A45" s="51" t="s"/>
      <c r="B45" s="41" t="s"/>
      <c r="C45" s="42" t="s"/>
      <c r="D45" s="145" t="s">
        <v>118</v>
      </c>
      <c r="E45" s="79" t="s">
        <v>147</v>
      </c>
      <c r="F45" s="39" t="n">
        <v>30.8630322</v>
      </c>
      <c r="G45" s="39" t="n">
        <f aca="false" ca="false" dt2D="false" dtr="false" t="normal">F45/5.8*1.9*курс_2-F45/5.8*1.9*курс_2*скидка_2</f>
        <v>1011.0303651724138</v>
      </c>
      <c r="H45" s="39" t="n">
        <f aca="false" ca="false" dt2D="false" dtr="false" t="normal">F45/5.8*2.9*курс_2-F45/5.8*2.9*курс_2*скидка_2</f>
        <v>1543.15161</v>
      </c>
      <c r="I45" s="39" t="n">
        <f aca="false" ca="false" dt2D="false" dtr="false" t="normal">F45/5.8*3.9*курс_2-F45/5.8*3.9*курс_2*скидка_2</f>
        <v>2075.2728548275863</v>
      </c>
    </row>
    <row customHeight="true" ht="21" outlineLevel="0" r="46">
      <c r="A46" s="51" t="s"/>
      <c r="B46" s="41" t="s"/>
      <c r="C46" s="42" t="s"/>
      <c r="D46" s="37" t="s">
        <v>120</v>
      </c>
      <c r="E46" s="79" t="s">
        <v>121</v>
      </c>
      <c r="F46" s="39" t="n">
        <v>32.5152828</v>
      </c>
      <c r="G46" s="39" t="n">
        <f aca="false" ca="false" dt2D="false" dtr="false" t="normal">F46/5.8*1.9*курс_2-F46/5.8*1.9*курс_2*скидка_2</f>
        <v>1065.1558158620692</v>
      </c>
      <c r="H46" s="39" t="n">
        <f aca="false" ca="false" dt2D="false" dtr="false" t="normal">F46/5.8*2.9*курс_2-F46/5.8*2.9*курс_2*скидка_2</f>
        <v>1625.76414</v>
      </c>
      <c r="I46" s="39" t="n">
        <f aca="false" ca="false" dt2D="false" dtr="false" t="normal">F46/5.8*3.9*курс_2-F46/5.8*3.9*курс_2*скидка_2</f>
        <v>2186.3724641379313</v>
      </c>
    </row>
    <row ht="15" outlineLevel="0" r="47">
      <c r="A47" s="51" t="s"/>
      <c r="B47" s="41" t="s"/>
      <c r="C47" s="42" t="s"/>
      <c r="D47" s="37" t="s">
        <v>122</v>
      </c>
      <c r="E47" s="79" t="s">
        <v>143</v>
      </c>
      <c r="F47" s="39" t="n">
        <v>25.162137</v>
      </c>
      <c r="G47" s="39" t="n">
        <f aca="false" ca="false" dt2D="false" dtr="false" t="normal">F47/5.8*1.9*курс_2-F47/5.8*1.9*курс_2*скидка_2</f>
        <v>824.2769017241379</v>
      </c>
      <c r="H47" s="39" t="n">
        <f aca="false" ca="false" dt2D="false" dtr="false" t="normal">F47/5.8*2.9*курс_2-F47/5.8*2.9*курс_2*скидка_2</f>
        <v>1258.1068500000001</v>
      </c>
      <c r="I47" s="39" t="n">
        <f aca="false" ca="false" dt2D="false" dtr="false" t="normal">F47/5.8*3.9*курс_2-F47/5.8*3.9*курс_2*скидка_2</f>
        <v>1691.9367982758622</v>
      </c>
    </row>
    <row ht="15" outlineLevel="0" r="48">
      <c r="A48" s="55" t="s"/>
      <c r="B48" s="44" t="s"/>
      <c r="C48" s="45" t="s"/>
      <c r="D48" s="37" t="s">
        <v>124</v>
      </c>
      <c r="E48" s="79" t="s">
        <v>148</v>
      </c>
      <c r="F48" s="39" t="n">
        <v>26.0702442</v>
      </c>
      <c r="G48" s="39" t="n">
        <f aca="false" ca="false" dt2D="false" dtr="false" t="normal">F48/5.8*1.9*курс_2-F48/5.8*1.9*курс_2*скидка_2</f>
        <v>854.0252410344827</v>
      </c>
      <c r="H48" s="39" t="n">
        <f aca="false" ca="false" dt2D="false" dtr="false" t="normal">F48/5.8*2.9*курс_2-F48/5.8*2.9*курс_2*скидка_2</f>
        <v>1303.51221</v>
      </c>
      <c r="I48" s="39" t="n">
        <f aca="false" ca="false" dt2D="false" dtr="false" t="normal">F48/5.8*3.9*курс_2-F48/5.8*3.9*курс_2*скидка_2</f>
        <v>1752.9991789655173</v>
      </c>
    </row>
    <row customHeight="true" ht="18.75" outlineLevel="0" r="49">
      <c r="A49" s="208" t="n"/>
      <c r="B49" s="209" t="s"/>
      <c r="C49" s="209" t="s"/>
      <c r="D49" s="209" t="s"/>
      <c r="E49" s="209" t="s"/>
      <c r="F49" s="210" t="s"/>
      <c r="G49" s="208" t="n"/>
      <c r="H49" s="208" t="n"/>
      <c r="I49" s="208" t="n"/>
    </row>
    <row ht="15" outlineLevel="0" r="50">
      <c r="A50" s="50" t="n"/>
      <c r="B50" s="35" t="s">
        <v>76</v>
      </c>
      <c r="C50" s="36" t="s">
        <v>77</v>
      </c>
      <c r="D50" s="37" t="s">
        <v>98</v>
      </c>
      <c r="E50" s="79" t="s">
        <v>99</v>
      </c>
      <c r="F50" s="39" t="n">
        <v>40.1332932</v>
      </c>
      <c r="G50" s="39" t="n">
        <f aca="false" ca="false" dt2D="false" dtr="false" t="normal">F50/5.8*1.9*курс_2-F50/5.8*1.9*курс_2*скидка_2</f>
        <v>1314.7113289655174</v>
      </c>
      <c r="H50" s="39" t="n">
        <f aca="false" ca="false" dt2D="false" dtr="false" t="normal">F50/5.8*2.9*курс_2-F50/5.8*2.9*курс_2*скидка_2</f>
        <v>2006.6646600000001</v>
      </c>
      <c r="I50" s="39" t="n">
        <f aca="false" ca="false" dt2D="false" dtr="false" t="normal">F50/5.8*3.9*курс_2-F50/5.8*3.9*курс_2*скидка_2</f>
        <v>2698.617991034483</v>
      </c>
    </row>
    <row ht="15" outlineLevel="0" r="51">
      <c r="A51" s="51" t="s"/>
      <c r="B51" s="41" t="s"/>
      <c r="C51" s="42" t="s"/>
      <c r="D51" s="37" t="s">
        <v>104</v>
      </c>
      <c r="E51" s="79" t="s">
        <v>105</v>
      </c>
      <c r="F51" s="39" t="n">
        <v>38.1657276</v>
      </c>
      <c r="G51" s="39" t="n">
        <f aca="false" ca="false" dt2D="false" dtr="false" t="normal">F51/5.8*1.9*курс_2-F51/5.8*1.9*курс_2*скидка_2</f>
        <v>1250.2565937931035</v>
      </c>
      <c r="H51" s="39" t="n">
        <f aca="false" ca="false" dt2D="false" dtr="false" t="normal">F51/5.8*2.9*курс_2-F51/5.8*2.9*курс_2*скидка_2</f>
        <v>1908.2863800000002</v>
      </c>
      <c r="I51" s="39" t="n">
        <f aca="false" ca="false" dt2D="false" dtr="false" t="normal">F51/5.8*3.9*курс_2-F51/5.8*3.9*курс_2*скидка_2</f>
        <v>2566.316166206897</v>
      </c>
    </row>
    <row ht="15" outlineLevel="0" r="52">
      <c r="A52" s="51" t="s"/>
      <c r="B52" s="41" t="s"/>
      <c r="C52" s="42" t="s"/>
      <c r="D52" s="37" t="s">
        <v>106</v>
      </c>
      <c r="E52" s="79" t="s">
        <v>107</v>
      </c>
      <c r="F52" s="39" t="n">
        <v>41.7098682</v>
      </c>
      <c r="G52" s="39" t="n">
        <f aca="false" ca="false" dt2D="false" dtr="false" t="normal">F52/5.8*1.9*курс_2-F52/5.8*1.9*курс_2*скидка_2</f>
        <v>1366.3577513793105</v>
      </c>
      <c r="H52" s="39" t="n">
        <f aca="false" ca="false" dt2D="false" dtr="false" t="normal">F52/5.8*2.9*курс_2-F52/5.8*2.9*курс_2*скидка_2</f>
        <v>2085.49341</v>
      </c>
      <c r="I52" s="39" t="n">
        <f aca="false" ca="false" dt2D="false" dtr="false" t="normal">F52/5.8*3.9*курс_2-F52/5.8*3.9*курс_2*скидка_2</f>
        <v>2804.62906862069</v>
      </c>
    </row>
    <row ht="15" outlineLevel="0" r="53">
      <c r="A53" s="51" t="s"/>
      <c r="B53" s="41" t="s"/>
      <c r="C53" s="42" t="s"/>
      <c r="D53" s="37" t="s">
        <v>108</v>
      </c>
      <c r="E53" s="79" t="s">
        <v>109</v>
      </c>
      <c r="F53" s="39" t="n">
        <v>43.2864432</v>
      </c>
      <c r="G53" s="39" t="n">
        <f aca="false" ca="false" dt2D="false" dtr="false" t="normal">F53/5.8*1.9*курс_2-F53/5.8*1.9*курс_2*скидка_2</f>
        <v>1418.0041737931035</v>
      </c>
      <c r="H53" s="39" t="n">
        <f aca="false" ca="false" dt2D="false" dtr="false" t="normal">F53/5.8*2.9*курс_2-F53/5.8*2.9*курс_2*скидка_2</f>
        <v>2164.32216</v>
      </c>
      <c r="I53" s="39" t="n">
        <f aca="false" ca="false" dt2D="false" dtr="false" t="normal">F53/5.8*3.9*курс_2-F53/5.8*3.9*курс_2*скидка_2</f>
        <v>2910.6401462068966</v>
      </c>
    </row>
    <row ht="15" outlineLevel="0" r="54">
      <c r="A54" s="51" t="s"/>
      <c r="B54" s="41" t="s"/>
      <c r="C54" s="42" t="s"/>
      <c r="D54" s="37" t="s">
        <v>110</v>
      </c>
      <c r="E54" s="79" t="s">
        <v>111</v>
      </c>
      <c r="F54" s="39" t="n">
        <v>42.4918494</v>
      </c>
      <c r="G54" s="39" t="n">
        <f aca="false" ca="false" dt2D="false" dtr="false" t="normal">F54/5.8*1.9*курс_2-F54/5.8*1.9*курс_2*скидка_2</f>
        <v>1391.9743768965518</v>
      </c>
      <c r="H54" s="39" t="n">
        <f aca="false" ca="false" dt2D="false" dtr="false" t="normal">F54/5.8*2.9*курс_2-F54/5.8*2.9*курс_2*скидка_2</f>
        <v>2124.59247</v>
      </c>
      <c r="I54" s="39" t="n">
        <f aca="false" ca="false" dt2D="false" dtr="false" t="normal">F54/5.8*3.9*курс_2-F54/5.8*3.9*курс_2*скидка_2</f>
        <v>2857.2105631034483</v>
      </c>
    </row>
    <row ht="15" outlineLevel="0" r="55">
      <c r="A55" s="51" t="s"/>
      <c r="B55" s="41" t="s"/>
      <c r="C55" s="42" t="s"/>
      <c r="D55" s="37" t="s">
        <v>116</v>
      </c>
      <c r="E55" s="79" t="s">
        <v>117</v>
      </c>
      <c r="F55" s="39" t="n">
        <v>49.18914</v>
      </c>
      <c r="G55" s="39" t="n">
        <f aca="false" ca="false" dt2D="false" dtr="false" t="normal">F55/5.8*1.9*курс_2-F55/5.8*1.9*курс_2*скидка_2</f>
        <v>1611.368379310345</v>
      </c>
      <c r="H55" s="39" t="n">
        <f aca="false" ca="false" dt2D="false" dtr="false" t="normal">F55/5.8*2.9*курс_2-F55/5.8*2.9*курс_2*скидка_2</f>
        <v>2459.4570000000003</v>
      </c>
      <c r="I55" s="39" t="n">
        <f aca="false" ca="false" dt2D="false" dtr="false" t="normal">F55/5.8*3.9*курс_2-F55/5.8*3.9*курс_2*скидка_2</f>
        <v>3307.5456206896556</v>
      </c>
    </row>
    <row ht="30" outlineLevel="0" r="56">
      <c r="A56" s="51" t="s"/>
      <c r="B56" s="41" t="s"/>
      <c r="C56" s="42" t="s"/>
      <c r="D56" s="145" t="s">
        <v>118</v>
      </c>
      <c r="E56" s="79" t="s">
        <v>147</v>
      </c>
      <c r="F56" s="39" t="n">
        <v>51.144093</v>
      </c>
      <c r="G56" s="39" t="n">
        <f aca="false" ca="false" dt2D="false" dtr="false" t="normal">F56/5.8*1.9*курс_2-F56/5.8*1.9*курс_2*скидка_2</f>
        <v>1675.4099431034483</v>
      </c>
      <c r="H56" s="39" t="n">
        <f aca="false" ca="false" dt2D="false" dtr="false" t="normal">F56/5.8*2.9*курс_2-F56/5.8*2.9*курс_2*скидка_2</f>
        <v>2557.20465</v>
      </c>
      <c r="I56" s="39" t="n">
        <f aca="false" ca="false" dt2D="false" dtr="false" t="normal">F56/5.8*3.9*курс_2-F56/5.8*3.9*курс_2*скидка_2</f>
        <v>3438.9993568965524</v>
      </c>
    </row>
    <row customHeight="true" ht="17.25" outlineLevel="0" r="57">
      <c r="A57" s="51" t="s"/>
      <c r="B57" s="41" t="s"/>
      <c r="C57" s="42" t="s"/>
      <c r="D57" s="37" t="s">
        <v>120</v>
      </c>
      <c r="E57" s="79" t="s">
        <v>121</v>
      </c>
      <c r="F57" s="39" t="n">
        <v>53.9062524</v>
      </c>
      <c r="G57" s="39" t="n">
        <f aca="false" ca="false" dt2D="false" dtr="false" t="normal">F57/5.8*1.9*курс_2-F57/5.8*1.9*курс_2*скидка_2</f>
        <v>1765.8944751724139</v>
      </c>
      <c r="H57" s="39" t="n">
        <f aca="false" ca="false" dt2D="false" dtr="false" t="normal">F57/5.8*2.9*курс_2-F57/5.8*2.9*курс_2*скидка_2</f>
        <v>2695.31262</v>
      </c>
      <c r="I57" s="39" t="n">
        <f aca="false" ca="false" dt2D="false" dtr="false" t="normal">F57/5.8*3.9*курс_2-F57/5.8*3.9*курс_2*скидка_2</f>
        <v>3624.7307648275864</v>
      </c>
    </row>
    <row ht="15" outlineLevel="0" r="58">
      <c r="A58" s="51" t="s"/>
      <c r="B58" s="41" t="s"/>
      <c r="C58" s="42" t="s"/>
      <c r="D58" s="37" t="s">
        <v>122</v>
      </c>
      <c r="E58" s="79" t="s">
        <v>143</v>
      </c>
      <c r="F58" s="39" t="n">
        <v>41.7098682</v>
      </c>
      <c r="G58" s="39" t="n">
        <f aca="false" ca="false" dt2D="false" dtr="false" t="normal">F58/5.8*1.9*курс_2-F58/5.8*1.9*курс_2*скидка_2</f>
        <v>1366.3577513793105</v>
      </c>
      <c r="H58" s="39" t="n">
        <f aca="false" ca="false" dt2D="false" dtr="false" t="normal">F58/5.8*2.9*курс_2-F58/5.8*2.9*курс_2*скидка_2</f>
        <v>2085.49341</v>
      </c>
      <c r="I58" s="39" t="n">
        <f aca="false" ca="false" dt2D="false" dtr="false" t="normal">F58/5.8*3.9*курс_2-F58/5.8*3.9*курс_2*скидка_2</f>
        <v>2804.62906862069</v>
      </c>
    </row>
    <row ht="15" outlineLevel="0" r="59">
      <c r="A59" s="55" t="s"/>
      <c r="B59" s="44" t="s"/>
      <c r="C59" s="45" t="s"/>
      <c r="D59" s="37" t="s">
        <v>124</v>
      </c>
      <c r="E59" s="79" t="s">
        <v>148</v>
      </c>
      <c r="F59" s="39" t="n">
        <v>43.2107676</v>
      </c>
      <c r="G59" s="39" t="n">
        <f aca="false" ca="false" dt2D="false" dtr="false" t="normal">F59/5.8*1.9*курс_2-F59/5.8*1.9*курс_2*скидка_2</f>
        <v>1415.5251455172415</v>
      </c>
      <c r="H59" s="39" t="n">
        <f aca="false" ca="false" dt2D="false" dtr="false" t="normal">F59/5.8*2.9*курс_2-F59/5.8*2.9*курс_2*скидка_2</f>
        <v>2160.5383800000004</v>
      </c>
      <c r="I59" s="39" t="n">
        <f aca="false" ca="false" dt2D="false" dtr="false" t="normal">F59/5.8*3.9*курс_2-F59/5.8*3.9*курс_2*скидка_2</f>
        <v>2905.551614482759</v>
      </c>
    </row>
    <row customHeight="true" ht="18.75" outlineLevel="0" r="60">
      <c r="A60" s="208" t="n"/>
      <c r="B60" s="209" t="s"/>
      <c r="C60" s="209" t="s"/>
      <c r="D60" s="209" t="s"/>
      <c r="E60" s="209" t="s"/>
      <c r="F60" s="210" t="s"/>
      <c r="G60" s="208" t="n"/>
      <c r="H60" s="208" t="n"/>
      <c r="I60" s="208" t="n"/>
    </row>
    <row ht="15" outlineLevel="0" r="61">
      <c r="A61" s="50" t="n"/>
      <c r="B61" s="35" t="s">
        <v>78</v>
      </c>
      <c r="C61" s="36" t="s">
        <v>79</v>
      </c>
      <c r="D61" s="37" t="s">
        <v>98</v>
      </c>
      <c r="E61" s="38" t="s">
        <v>99</v>
      </c>
      <c r="F61" s="39" t="n">
        <v>43.008966</v>
      </c>
      <c r="G61" s="39" t="n">
        <f aca="false" ca="false" dt2D="false" dtr="false" t="normal">F61/5.8*1.9*курс_2-F61/5.8*1.9*курс_2*скидка_2</f>
        <v>1408.9144034482758</v>
      </c>
      <c r="H61" s="39" t="n">
        <f aca="false" ca="false" dt2D="false" dtr="false" t="normal">F61/5.8*2.9*курс_2-F61/5.8*2.9*курс_2*скидка_2</f>
        <v>2150.4483</v>
      </c>
      <c r="I61" s="39" t="n">
        <f aca="false" ca="false" dt2D="false" dtr="false" t="normal">F61/5.8*3.9*курс_2-F61/5.8*3.9*курс_2*скидка_2</f>
        <v>2891.982196551724</v>
      </c>
    </row>
    <row ht="15" outlineLevel="0" r="62">
      <c r="A62" s="51" t="s"/>
      <c r="B62" s="41" t="s"/>
      <c r="C62" s="42" t="s"/>
      <c r="D62" s="37" t="s">
        <v>100</v>
      </c>
      <c r="E62" s="38" t="s">
        <v>101</v>
      </c>
      <c r="F62" s="39" t="n">
        <v>43.4251818</v>
      </c>
      <c r="G62" s="39" t="n">
        <f aca="false" ca="false" dt2D="false" dtr="false" t="normal">F62/5.8*1.9*курс_2-F62/5.8*1.9*курс_2*скидка_2</f>
        <v>1422.5490589655171</v>
      </c>
      <c r="H62" s="39" t="n">
        <f aca="false" ca="false" dt2D="false" dtr="false" t="normal">F62/5.8*2.9*курс_2-F62/5.8*2.9*курс_2*скидка_2</f>
        <v>2171.25909</v>
      </c>
      <c r="I62" s="39" t="n">
        <f aca="false" ca="false" dt2D="false" dtr="false" t="normal">F62/5.8*3.9*курс_2-F62/5.8*3.9*курс_2*скидка_2</f>
        <v>2919.969121034482</v>
      </c>
    </row>
    <row ht="15" outlineLevel="0" r="63">
      <c r="A63" s="51" t="s"/>
      <c r="B63" s="41" t="s"/>
      <c r="C63" s="42" t="s"/>
      <c r="D63" s="37" t="s">
        <v>102</v>
      </c>
      <c r="E63" s="38" t="s">
        <v>103</v>
      </c>
      <c r="F63" s="39" t="n">
        <v>40.4738334</v>
      </c>
      <c r="G63" s="39" t="n">
        <f aca="false" ca="false" dt2D="false" dtr="false" t="normal">F63/5.8*1.9*курс_2-F63/5.8*1.9*курс_2*скидка_2</f>
        <v>1325.8669562068967</v>
      </c>
      <c r="H63" s="39" t="n">
        <f aca="false" ca="false" dt2D="false" dtr="false" t="normal">F63/5.8*2.9*курс_2-F63/5.8*2.9*курс_2*скидка_2</f>
        <v>2023.6916700000002</v>
      </c>
      <c r="I63" s="39" t="n">
        <f aca="false" ca="false" dt2D="false" dtr="false" t="normal">F63/5.8*3.9*курс_2-F63/5.8*3.9*курс_2*скидка_2</f>
        <v>2721.5163837931036</v>
      </c>
    </row>
    <row ht="15" outlineLevel="0" r="64">
      <c r="A64" s="51" t="s"/>
      <c r="B64" s="41" t="s"/>
      <c r="C64" s="42" t="s"/>
      <c r="D64" s="37" t="s">
        <v>104</v>
      </c>
      <c r="E64" s="38" t="s">
        <v>105</v>
      </c>
      <c r="F64" s="39" t="n">
        <v>40.9026618</v>
      </c>
      <c r="G64" s="39" t="n">
        <f aca="false" ca="false" dt2D="false" dtr="false" t="normal">F64/5.8*1.9*курс_2-F64/5.8*1.9*курс_2*скидка_2</f>
        <v>1339.9147831034481</v>
      </c>
      <c r="H64" s="39" t="n">
        <f aca="false" ca="false" dt2D="false" dtr="false" t="normal">F64/5.8*2.9*курс_2-F64/5.8*2.9*курс_2*скидка_2</f>
        <v>2045.1330899999998</v>
      </c>
      <c r="I64" s="39" t="n">
        <f aca="false" ca="false" dt2D="false" dtr="false" t="normal">F64/5.8*3.9*курс_2-F64/5.8*3.9*курс_2*скидка_2</f>
        <v>2750.3513968965517</v>
      </c>
    </row>
    <row ht="15" outlineLevel="0" r="65">
      <c r="A65" s="51" t="s"/>
      <c r="B65" s="41" t="s"/>
      <c r="C65" s="42" t="s"/>
      <c r="D65" s="37" t="s">
        <v>106</v>
      </c>
      <c r="E65" s="38" t="s">
        <v>107</v>
      </c>
      <c r="F65" s="39" t="n">
        <v>44.6864418</v>
      </c>
      <c r="G65" s="39" t="n">
        <f aca="false" ca="false" dt2D="false" dtr="false" t="normal">F65/5.8*1.9*курс_2-F65/5.8*1.9*курс_2*скидка_2</f>
        <v>1463.8661968965519</v>
      </c>
      <c r="H65" s="39" t="n">
        <f aca="false" ca="false" dt2D="false" dtr="false" t="normal">F65/5.8*2.9*курс_2-F65/5.8*2.9*курс_2*скидка_2</f>
        <v>2234.32209</v>
      </c>
      <c r="I65" s="39" t="n">
        <f aca="false" ca="false" dt2D="false" dtr="false" t="normal">F65/5.8*3.9*курс_2-F65/5.8*3.9*курс_2*скидка_2</f>
        <v>3004.7779831034486</v>
      </c>
    </row>
    <row ht="15" outlineLevel="0" r="66">
      <c r="A66" s="51" t="s"/>
      <c r="B66" s="41" t="s"/>
      <c r="C66" s="42" t="s"/>
      <c r="D66" s="37" t="s">
        <v>108</v>
      </c>
      <c r="E66" s="38" t="s">
        <v>109</v>
      </c>
      <c r="F66" s="39" t="n">
        <v>46.3765302</v>
      </c>
      <c r="G66" s="39" t="n">
        <f aca="false" ca="false" dt2D="false" dtr="false" t="normal">F66/5.8*1.9*курс_2-F66/5.8*1.9*курс_2*скидка_2</f>
        <v>1519.2311617241382</v>
      </c>
      <c r="H66" s="39" t="n">
        <f aca="false" ca="false" dt2D="false" dtr="false" t="normal">F66/5.8*2.9*курс_2-F66/5.8*2.9*курс_2*скидка_2</f>
        <v>2318.826510000001</v>
      </c>
      <c r="I66" s="39" t="n">
        <f aca="false" ca="false" dt2D="false" dtr="false" t="normal">F66/5.8*3.9*курс_2-F66/5.8*3.9*курс_2*скидка_2</f>
        <v>3118.421858275863</v>
      </c>
    </row>
    <row customHeight="true" ht="18.75" outlineLevel="0" r="67">
      <c r="A67" s="51" t="s"/>
      <c r="B67" s="41" t="s"/>
      <c r="C67" s="42" t="s"/>
      <c r="D67" s="145" t="s">
        <v>110</v>
      </c>
      <c r="E67" s="38" t="s">
        <v>111</v>
      </c>
      <c r="F67" s="39" t="n">
        <v>45.531486</v>
      </c>
      <c r="G67" s="39" t="n">
        <f aca="false" ca="false" dt2D="false" dtr="false" t="normal">F67/5.8*1.9*курс_2-F67/5.8*1.9*курс_2*скидка_2</f>
        <v>1491.5486793103448</v>
      </c>
      <c r="H67" s="39" t="n">
        <f aca="false" ca="false" dt2D="false" dtr="false" t="normal">F67/5.8*2.9*курс_2-F67/5.8*2.9*курс_2*скидка_2</f>
        <v>2276.5742999999998</v>
      </c>
      <c r="I67" s="39" t="n">
        <f aca="false" ca="false" dt2D="false" dtr="false" t="normal">F67/5.8*3.9*курс_2-F67/5.8*3.9*курс_2*скидка_2</f>
        <v>3061.599920689655</v>
      </c>
    </row>
    <row customHeight="true" ht="18.75" outlineLevel="0" r="68">
      <c r="A68" s="51" t="s"/>
      <c r="B68" s="41" t="s"/>
      <c r="C68" s="42" t="s"/>
      <c r="D68" s="145" t="s">
        <v>114</v>
      </c>
      <c r="E68" s="38" t="s">
        <v>115</v>
      </c>
      <c r="F68" s="39" t="n">
        <v>46.690644</v>
      </c>
      <c r="G68" s="39" t="n">
        <f aca="false" ca="false" dt2D="false" dtr="false" t="normal">F68/5.8*1.9*курс_2-F68/5.8*1.9*курс_2*скидка_2</f>
        <v>1529.5210965517242</v>
      </c>
      <c r="H68" s="39" t="n">
        <f aca="false" ca="false" dt2D="false" dtr="false" t="normal">F68/5.8*2.9*курс_2-F68/5.8*2.9*курс_2*скидка_2</f>
        <v>2334.5322</v>
      </c>
      <c r="I68" s="39" t="n">
        <f aca="false" ca="false" dt2D="false" dtr="false" t="normal">F68/5.8*3.9*курс_2-F68/5.8*3.9*курс_2*скидка_2</f>
        <v>3139.543303448276</v>
      </c>
    </row>
    <row ht="15" outlineLevel="0" r="69">
      <c r="A69" s="51" t="s"/>
      <c r="B69" s="41" t="s"/>
      <c r="C69" s="42" t="s"/>
      <c r="D69" s="37" t="s">
        <v>116</v>
      </c>
      <c r="E69" s="38" t="s">
        <v>117</v>
      </c>
      <c r="F69" s="39" t="n">
        <v>52.7080554</v>
      </c>
      <c r="G69" s="39" t="n">
        <f aca="false" ca="false" dt2D="false" dtr="false" t="normal">F69/5.8*1.9*курс_2-F69/5.8*1.9*курс_2*скидка_2</f>
        <v>1726.6431941379312</v>
      </c>
      <c r="H69" s="39" t="n">
        <f aca="false" ca="false" dt2D="false" dtr="false" t="normal">F69/5.8*2.9*курс_2-F69/5.8*2.9*курс_2*скидка_2</f>
        <v>2635.4027700000006</v>
      </c>
      <c r="I69" s="39" t="n">
        <f aca="false" ca="false" dt2D="false" dtr="false" t="normal">F69/5.8*3.9*курс_2-F69/5.8*3.9*курс_2*скидка_2</f>
        <v>3544.1623458620697</v>
      </c>
    </row>
    <row customHeight="true" ht="29.25" outlineLevel="0" r="70">
      <c r="A70" s="51" t="s"/>
      <c r="B70" s="41" t="s"/>
      <c r="C70" s="42" t="s"/>
      <c r="D70" s="145" t="s">
        <v>118</v>
      </c>
      <c r="E70" s="38" t="s">
        <v>119</v>
      </c>
      <c r="F70" s="39" t="n">
        <v>54.8143596</v>
      </c>
      <c r="G70" s="39" t="n">
        <f aca="false" ca="false" dt2D="false" dtr="false" t="normal">F70/5.8*1.9*курс_2-F70/5.8*1.9*курс_2*скидка_2</f>
        <v>1795.6428144827587</v>
      </c>
      <c r="H70" s="39" t="n">
        <f aca="false" ca="false" dt2D="false" dtr="false" t="normal">F70/5.8*2.9*курс_2-F70/5.8*2.9*курс_2*скидка_2</f>
        <v>2740.7179800000004</v>
      </c>
      <c r="I70" s="39" t="n">
        <f aca="false" ca="false" dt2D="false" dtr="false" t="normal">F70/5.8*3.9*курс_2-F70/5.8*3.9*курс_2*скидка_2</f>
        <v>3685.793145517241</v>
      </c>
    </row>
    <row ht="15" outlineLevel="0" r="71">
      <c r="A71" s="51" t="s"/>
      <c r="B71" s="41" t="s"/>
      <c r="C71" s="42" t="s"/>
      <c r="D71" s="37" t="s">
        <v>120</v>
      </c>
      <c r="E71" s="38" t="s">
        <v>121</v>
      </c>
      <c r="F71" s="39" t="n">
        <v>57.765708</v>
      </c>
      <c r="G71" s="39" t="n">
        <f aca="false" ca="false" dt2D="false" dtr="false" t="normal">F71/5.8*1.9*курс_2-F71/5.8*1.9*курс_2*скидка_2</f>
        <v>1892.324917241379</v>
      </c>
      <c r="H71" s="39" t="n">
        <f aca="false" ca="false" dt2D="false" dtr="false" t="normal">F71/5.8*2.9*курс_2-F71/5.8*2.9*курс_2*скидка_2</f>
        <v>2888.2853999999998</v>
      </c>
      <c r="I71" s="39" t="n">
        <f aca="false" ca="false" dt2D="false" dtr="false" t="normal">F71/5.8*3.9*курс_2-F71/5.8*3.9*курс_2*скидка_2</f>
        <v>3884.2458827586206</v>
      </c>
    </row>
    <row ht="15" outlineLevel="0" r="72">
      <c r="A72" s="51" t="s"/>
      <c r="B72" s="41" t="s"/>
      <c r="C72" s="42" t="s"/>
      <c r="D72" s="37" t="s">
        <v>122</v>
      </c>
      <c r="E72" s="38" t="s">
        <v>143</v>
      </c>
      <c r="F72" s="39" t="n">
        <v>44.6864418</v>
      </c>
      <c r="G72" s="39" t="n">
        <f aca="false" ca="false" dt2D="false" dtr="false" t="normal">F72/5.8*1.9*курс_2-F72/5.8*1.9*курс_2*скидка_2</f>
        <v>1463.8661968965519</v>
      </c>
      <c r="H72" s="39" t="n">
        <f aca="false" ca="false" dt2D="false" dtr="false" t="normal">F72/5.8*2.9*курс_2-F72/5.8*2.9*курс_2*скидка_2</f>
        <v>2234.32209</v>
      </c>
      <c r="I72" s="39" t="n">
        <f aca="false" ca="false" dt2D="false" dtr="false" t="normal">F72/5.8*3.9*курс_2-F72/5.8*3.9*курс_2*скидка_2</f>
        <v>3004.7779831034486</v>
      </c>
    </row>
    <row ht="15" outlineLevel="0" r="73">
      <c r="A73" s="51" t="s"/>
      <c r="B73" s="41" t="s"/>
      <c r="C73" s="42" t="s"/>
      <c r="D73" s="37" t="s">
        <v>124</v>
      </c>
      <c r="E73" s="38" t="s">
        <v>138</v>
      </c>
      <c r="F73" s="39" t="n">
        <v>46.3008546</v>
      </c>
      <c r="G73" s="39" t="n">
        <f aca="false" ca="false" dt2D="false" dtr="false" t="normal">F73/5.8*1.9*курс_2-F73/5.8*1.9*курс_2*скидка_2</f>
        <v>1516.752133448276</v>
      </c>
      <c r="H73" s="39" t="n">
        <f aca="false" ca="false" dt2D="false" dtr="false" t="normal">F73/5.8*2.9*курс_2-F73/5.8*2.9*курс_2*скидка_2</f>
        <v>2315.0427300000006</v>
      </c>
      <c r="I73" s="39" t="n">
        <f aca="false" ca="false" dt2D="false" dtr="false" t="normal">F73/5.8*3.9*курс_2-F73/5.8*3.9*курс_2*скидка_2</f>
        <v>3113.333326551725</v>
      </c>
    </row>
    <row ht="15" outlineLevel="0" r="74">
      <c r="A74" s="55" t="s"/>
      <c r="B74" s="44" t="s"/>
      <c r="C74" s="45" t="s"/>
      <c r="D74" s="37" t="s">
        <v>140</v>
      </c>
      <c r="E74" s="38" t="s">
        <v>141</v>
      </c>
      <c r="F74" s="39" t="n">
        <v>44.6864418</v>
      </c>
      <c r="G74" s="39" t="n">
        <f aca="false" ca="false" dt2D="false" dtr="false" t="normal">F74/5.8*1.9*курс_2-F74/5.8*1.9*курс_2*скидка_2</f>
        <v>1463.8661968965519</v>
      </c>
      <c r="H74" s="39" t="n">
        <f aca="false" ca="false" dt2D="false" dtr="false" t="normal">F74/5.8*2.9*курс_2-F74/5.8*2.9*курс_2*скидка_2</f>
        <v>2234.32209</v>
      </c>
      <c r="I74" s="39" t="n">
        <f aca="false" ca="false" dt2D="false" dtr="false" t="normal">F74/5.8*3.9*курс_2-F74/5.8*3.9*курс_2*скидка_2</f>
        <v>3004.7779831034486</v>
      </c>
    </row>
    <row customHeight="true" ht="18.75" outlineLevel="0" r="75">
      <c r="A75" s="208" t="n"/>
      <c r="B75" s="209" t="s"/>
      <c r="C75" s="209" t="s"/>
      <c r="D75" s="209" t="s"/>
      <c r="E75" s="209" t="s"/>
      <c r="F75" s="210" t="s"/>
      <c r="G75" s="208" t="n"/>
      <c r="H75" s="208" t="n"/>
      <c r="I75" s="208" t="n"/>
    </row>
    <row customHeight="true" ht="15" outlineLevel="0" r="76">
      <c r="A76" s="50" t="n"/>
      <c r="B76" s="35" t="s">
        <v>80</v>
      </c>
      <c r="C76" s="36" t="s">
        <v>81</v>
      </c>
      <c r="D76" s="37" t="s">
        <v>98</v>
      </c>
      <c r="E76" s="79" t="s">
        <v>99</v>
      </c>
      <c r="F76" s="39" t="n">
        <v>56.1386826</v>
      </c>
      <c r="G76" s="39" t="n">
        <f aca="false" ca="false" dt2D="false" dtr="false" t="normal">F76/5.8*1.9*курс_2-F76/5.8*1.9*курс_2*скидка_2</f>
        <v>1839.0258093103448</v>
      </c>
      <c r="H76" s="39" t="n">
        <f aca="false" ca="false" dt2D="false" dtr="false" t="normal">F76/5.8*2.9*курс_2-F76/5.8*2.9*курс_2*скидка_2</f>
        <v>2806.9341299999996</v>
      </c>
      <c r="I76" s="39" t="n">
        <f aca="false" ca="false" dt2D="false" dtr="false" t="normal">F76/5.8*3.9*курс_2-F76/5.8*3.9*курс_2*скидка_2</f>
        <v>3774.842450689655</v>
      </c>
    </row>
    <row customHeight="true" ht="15" outlineLevel="0" r="77">
      <c r="A77" s="51" t="s"/>
      <c r="B77" s="41" t="s"/>
      <c r="C77" s="42" t="s"/>
      <c r="D77" s="37" t="s">
        <v>100</v>
      </c>
      <c r="E77" s="79" t="s">
        <v>101</v>
      </c>
      <c r="F77" s="39" t="n">
        <v>56.693637</v>
      </c>
      <c r="G77" s="39" t="n">
        <f aca="false" ca="false" dt2D="false" dtr="false" t="normal">F77/5.8*1.9*курс_2-F77/5.8*1.9*курс_2*скидка_2</f>
        <v>1857.20535</v>
      </c>
      <c r="H77" s="39" t="n">
        <f aca="false" ca="false" dt2D="false" dtr="false" t="normal">F77/5.8*2.9*курс_2-F77/5.8*2.9*курс_2*скидка_2</f>
        <v>2834.68185</v>
      </c>
      <c r="I77" s="39" t="n">
        <f aca="false" ca="false" dt2D="false" dtr="false" t="normal">F77/5.8*3.9*курс_2-F77/5.8*3.9*курс_2*скидка_2</f>
        <v>3812.15835</v>
      </c>
    </row>
    <row customHeight="true" ht="15" outlineLevel="0" r="78">
      <c r="A78" s="51" t="s"/>
      <c r="B78" s="41" t="s"/>
      <c r="C78" s="42" t="s"/>
      <c r="D78" s="37" t="s">
        <v>102</v>
      </c>
      <c r="E78" s="79" t="s">
        <v>103</v>
      </c>
      <c r="F78" s="39" t="n">
        <v>52.8341814</v>
      </c>
      <c r="G78" s="39" t="n">
        <f aca="false" ca="false" dt2D="false" dtr="false" t="normal">F78/5.8*1.9*курс_2-F78/5.8*1.9*курс_2*скидка_2</f>
        <v>1730.774907931034</v>
      </c>
      <c r="H78" s="39" t="n">
        <f aca="false" ca="false" dt2D="false" dtr="false" t="normal">F78/5.8*2.9*курс_2-F78/5.8*2.9*курс_2*скидка_2</f>
        <v>2641.7090699999994</v>
      </c>
      <c r="I78" s="39" t="n">
        <f aca="false" ca="false" dt2D="false" dtr="false" t="normal">F78/5.8*3.9*курс_2-F78/5.8*3.9*курс_2*скидка_2</f>
        <v>3552.643232068964</v>
      </c>
    </row>
    <row customHeight="true" ht="15" outlineLevel="0" r="79">
      <c r="A79" s="51" t="s"/>
      <c r="B79" s="41" t="s"/>
      <c r="C79" s="42" t="s"/>
      <c r="D79" s="37" t="s">
        <v>104</v>
      </c>
      <c r="E79" s="79" t="s">
        <v>105</v>
      </c>
      <c r="F79" s="39" t="n">
        <v>53.3891358</v>
      </c>
      <c r="G79" s="39" t="n">
        <f aca="false" ca="false" dt2D="false" dtr="false" t="normal">F79/5.8*1.9*курс_2-F79/5.8*1.9*курс_2*скидка_2</f>
        <v>1748.9544486206896</v>
      </c>
      <c r="H79" s="39" t="n">
        <f aca="false" ca="false" dt2D="false" dtr="false" t="normal">F79/5.8*2.9*курс_2-F79/5.8*2.9*курс_2*скидка_2</f>
        <v>2669.4567899999997</v>
      </c>
      <c r="I79" s="39" t="n">
        <f aca="false" ca="false" dt2D="false" dtr="false" t="normal">F79/5.8*3.9*курс_2-F79/5.8*3.9*курс_2*скидка_2</f>
        <v>3589.9591313793103</v>
      </c>
    </row>
    <row customHeight="true" ht="15" outlineLevel="0" r="80">
      <c r="A80" s="51" t="s"/>
      <c r="B80" s="41" t="s"/>
      <c r="C80" s="42" t="s"/>
      <c r="D80" s="37" t="s">
        <v>106</v>
      </c>
      <c r="E80" s="79" t="s">
        <v>107</v>
      </c>
      <c r="F80" s="39" t="n">
        <v>58.3458876</v>
      </c>
      <c r="G80" s="39" t="n">
        <f aca="false" ca="false" dt2D="false" dtr="false" t="normal">F80/5.8*1.9*курс_2-F80/5.8*1.9*курс_2*скидка_2</f>
        <v>1911.3308006896552</v>
      </c>
      <c r="H80" s="39" t="n">
        <f aca="false" ca="false" dt2D="false" dtr="false" t="normal">F80/5.8*2.9*курс_2-F80/5.8*2.9*курс_2*скидка_2</f>
        <v>2917.2943800000003</v>
      </c>
      <c r="I80" s="39" t="n">
        <f aca="false" ca="false" dt2D="false" dtr="false" t="normal">F80/5.8*3.9*курс_2-F80/5.8*3.9*курс_2*скидка_2</f>
        <v>3923.257959310345</v>
      </c>
    </row>
    <row customHeight="true" ht="15" outlineLevel="0" r="81">
      <c r="A81" s="51" t="s"/>
      <c r="B81" s="41" t="s"/>
      <c r="C81" s="42" t="s"/>
      <c r="D81" s="37" t="s">
        <v>108</v>
      </c>
      <c r="E81" s="79" t="s">
        <v>109</v>
      </c>
      <c r="F81" s="39" t="n">
        <v>60.54048</v>
      </c>
      <c r="G81" s="39" t="n">
        <f aca="false" ca="false" dt2D="false" dtr="false" t="normal">F81/5.8*1.9*курс_2-F81/5.8*1.9*курс_2*скидка_2</f>
        <v>1983.2226206896553</v>
      </c>
      <c r="H81" s="39" t="n">
        <f aca="false" ca="false" dt2D="false" dtr="false" t="normal">F81/5.8*2.9*курс_2-F81/5.8*2.9*курс_2*скидка_2</f>
        <v>3027.0240000000003</v>
      </c>
      <c r="I81" s="39" t="n">
        <f aca="false" ca="false" dt2D="false" dtr="false" t="normal">F81/5.8*3.9*курс_2-F81/5.8*3.9*курс_2*скидка_2</f>
        <v>4070.8253793103454</v>
      </c>
    </row>
    <row customHeight="true" ht="15" outlineLevel="0" r="82">
      <c r="A82" s="51" t="s"/>
      <c r="B82" s="41" t="s"/>
      <c r="C82" s="42" t="s"/>
      <c r="D82" s="37" t="s">
        <v>110</v>
      </c>
      <c r="E82" s="79" t="s">
        <v>111</v>
      </c>
      <c r="F82" s="39" t="n">
        <v>59.4431838</v>
      </c>
      <c r="G82" s="39" t="n">
        <f aca="false" ca="false" dt2D="false" dtr="false" t="normal">F82/5.8*1.9*курс_2-F82/5.8*1.9*курс_2*скидка_2</f>
        <v>1947.2767106896551</v>
      </c>
      <c r="H82" s="39" t="n">
        <f aca="false" ca="false" dt2D="false" dtr="false" t="normal">F82/5.8*2.9*курс_2-F82/5.8*2.9*курс_2*скидка_2</f>
        <v>2972.15919</v>
      </c>
      <c r="I82" s="39" t="n">
        <f aca="false" ca="false" dt2D="false" dtr="false" t="normal">F82/5.8*3.9*курс_2-F82/5.8*3.9*курс_2*скидка_2</f>
        <v>3997.0416693103452</v>
      </c>
    </row>
    <row customHeight="true" ht="15" outlineLevel="0" r="83">
      <c r="A83" s="51" t="s"/>
      <c r="B83" s="41" t="s"/>
      <c r="C83" s="42" t="s"/>
      <c r="D83" s="37" t="s">
        <v>139</v>
      </c>
      <c r="E83" s="79" t="s">
        <v>115</v>
      </c>
      <c r="F83" s="39" t="n">
        <v>60.9440832</v>
      </c>
      <c r="G83" s="39" t="n">
        <f aca="false" ca="false" dt2D="false" dtr="false" t="normal">F83/5.8*1.9*курс_2-F83/5.8*1.9*курс_2*скидка_2</f>
        <v>1996.4441048275867</v>
      </c>
      <c r="H83" s="39" t="n">
        <f aca="false" ca="false" dt2D="false" dtr="false" t="normal">F83/5.8*2.9*курс_2-F83/5.8*2.9*курс_2*скидка_2</f>
        <v>3047.2041600000002</v>
      </c>
      <c r="I83" s="39" t="n">
        <f aca="false" ca="false" dt2D="false" dtr="false" t="normal">F83/5.8*3.9*курс_2-F83/5.8*3.9*курс_2*скидка_2</f>
        <v>4097.964215172415</v>
      </c>
    </row>
    <row customHeight="true" ht="15" outlineLevel="0" r="84">
      <c r="A84" s="51" t="s"/>
      <c r="B84" s="41" t="s"/>
      <c r="C84" s="42" t="s"/>
      <c r="D84" s="37" t="s">
        <v>116</v>
      </c>
      <c r="E84" s="79" t="s">
        <v>117</v>
      </c>
      <c r="F84" s="39" t="n">
        <v>68.801733</v>
      </c>
      <c r="G84" s="39" t="n">
        <f aca="false" ca="false" dt2D="false" dtr="false" t="normal">F84/5.8*1.9*курс_2-F84/5.8*1.9*курс_2*скидка_2</f>
        <v>2253.8498741379312</v>
      </c>
      <c r="H84" s="39" t="n">
        <f aca="false" ca="false" dt2D="false" dtr="false" t="normal">F84/5.8*2.9*курс_2-F84/5.8*2.9*курс_2*скидка_2</f>
        <v>3440.0866499999997</v>
      </c>
      <c r="I84" s="39" t="n">
        <f aca="false" ca="false" dt2D="false" dtr="false" t="normal">F84/5.8*3.9*курс_2-F84/5.8*3.9*курс_2*скидка_2</f>
        <v>4626.32342586207</v>
      </c>
    </row>
    <row customHeight="true" ht="29.25" outlineLevel="0" r="85">
      <c r="A85" s="51" t="s"/>
      <c r="B85" s="41" t="s"/>
      <c r="C85" s="42" t="s"/>
      <c r="D85" s="145" t="s">
        <v>118</v>
      </c>
      <c r="E85" s="79" t="s">
        <v>147</v>
      </c>
      <c r="F85" s="39" t="n">
        <v>71.5512798</v>
      </c>
      <c r="G85" s="39" t="n">
        <f aca="false" ca="false" dt2D="false" dtr="false" t="normal">F85/5.8*1.9*курс_2-F85/5.8*1.9*курс_2*скидка_2</f>
        <v>2343.9212348275864</v>
      </c>
      <c r="H85" s="39" t="n">
        <f aca="false" ca="false" dt2D="false" dtr="false" t="normal">F85/5.8*2.9*курс_2-F85/5.8*2.9*курс_2*скидка_2</f>
        <v>3577.56399</v>
      </c>
      <c r="I85" s="39" t="n">
        <f aca="false" ca="false" dt2D="false" dtr="false" t="normal">F85/5.8*3.9*курс_2-F85/5.8*3.9*курс_2*скидка_2</f>
        <v>4811.206745172413</v>
      </c>
    </row>
    <row customHeight="true" ht="15" outlineLevel="0" r="86">
      <c r="A86" s="51" t="s"/>
      <c r="B86" s="41" t="s"/>
      <c r="C86" s="42" t="s"/>
      <c r="D86" s="37" t="s">
        <v>120</v>
      </c>
      <c r="E86" s="79" t="s">
        <v>121</v>
      </c>
      <c r="F86" s="39" t="n">
        <v>75.3981228</v>
      </c>
      <c r="G86" s="39" t="n">
        <f aca="false" ca="false" dt2D="false" dtr="false" t="normal">F86/5.8*1.9*курс_2-F86/5.8*1.9*курс_2*скидка_2</f>
        <v>2469.9385055172415</v>
      </c>
      <c r="H86" s="39" t="n">
        <f aca="false" ca="false" dt2D="false" dtr="false" t="normal">F86/5.8*2.9*курс_2-F86/5.8*2.9*курс_2*скидка_2</f>
        <v>3769.9061399999996</v>
      </c>
      <c r="I86" s="39" t="n">
        <f aca="false" ca="false" dt2D="false" dtr="false" t="normal">F86/5.8*3.9*курс_2-F86/5.8*3.9*курс_2*скидка_2</f>
        <v>5069.873774482759</v>
      </c>
    </row>
    <row customHeight="true" ht="15" outlineLevel="0" r="87">
      <c r="A87" s="51" t="s"/>
      <c r="B87" s="41" t="s"/>
      <c r="C87" s="42" t="s"/>
      <c r="D87" s="37" t="s">
        <v>122</v>
      </c>
      <c r="E87" s="79" t="s">
        <v>143</v>
      </c>
      <c r="F87" s="39" t="n">
        <v>58.3458876</v>
      </c>
      <c r="G87" s="39" t="n">
        <f aca="false" ca="false" dt2D="false" dtr="false" t="normal">F87/5.8*1.9*курс_2-F87/5.8*1.9*курс_2*скидка_2</f>
        <v>1911.3308006896552</v>
      </c>
      <c r="H87" s="39" t="n">
        <f aca="false" ca="false" dt2D="false" dtr="false" t="normal">F87/5.8*2.9*курс_2-F87/5.8*2.9*курс_2*скидка_2</f>
        <v>2917.2943800000003</v>
      </c>
      <c r="I87" s="39" t="n">
        <f aca="false" ca="false" dt2D="false" dtr="false" t="normal">F87/5.8*3.9*курс_2-F87/5.8*3.9*курс_2*скидка_2</f>
        <v>3923.257959310345</v>
      </c>
    </row>
    <row customHeight="true" ht="15" outlineLevel="0" r="88">
      <c r="A88" s="51" t="s"/>
      <c r="B88" s="41" t="s"/>
      <c r="C88" s="42" t="s"/>
      <c r="D88" s="37" t="s">
        <v>124</v>
      </c>
      <c r="E88" s="79" t="s">
        <v>138</v>
      </c>
      <c r="F88" s="39" t="n">
        <v>60.4395792</v>
      </c>
      <c r="G88" s="39" t="n">
        <f aca="false" ca="false" dt2D="false" dtr="false" t="normal">F88/5.8*1.9*курс_2-F88/5.8*1.9*курс_2*скидка_2</f>
        <v>1979.9172496551726</v>
      </c>
      <c r="H88" s="39" t="n">
        <f aca="false" ca="false" dt2D="false" dtr="false" t="normal">F88/5.8*2.9*курс_2-F88/5.8*2.9*курс_2*скидка_2</f>
        <v>3021.9789600000004</v>
      </c>
      <c r="I88" s="39" t="n">
        <f aca="false" ca="false" dt2D="false" dtr="false" t="normal">F88/5.8*3.9*курс_2-F88/5.8*3.9*курс_2*скидка_2</f>
        <v>4064.040670344828</v>
      </c>
    </row>
    <row customHeight="true" ht="15" outlineLevel="0" r="89">
      <c r="A89" s="51" t="s"/>
      <c r="B89" s="41" t="s"/>
      <c r="C89" s="42" t="s"/>
      <c r="D89" s="37" t="s">
        <v>140</v>
      </c>
      <c r="E89" s="79" t="s">
        <v>141</v>
      </c>
      <c r="F89" s="39" t="n">
        <v>58.3458876</v>
      </c>
      <c r="G89" s="39" t="n">
        <f aca="false" ca="false" dt2D="false" dtr="false" t="normal">F89/5.8*1.9*курс_2-F89/5.8*1.9*курс_2*скидка_2</f>
        <v>1911.3308006896552</v>
      </c>
      <c r="H89" s="39" t="n">
        <f aca="false" ca="false" dt2D="false" dtr="false" t="normal">F89/5.8*2.9*курс_2-F89/5.8*2.9*курс_2*скидка_2</f>
        <v>2917.2943800000003</v>
      </c>
      <c r="I89" s="39" t="n">
        <f aca="false" ca="false" dt2D="false" dtr="false" t="normal">F89/5.8*3.9*курс_2-F89/5.8*3.9*курс_2*скидка_2</f>
        <v>3923.257959310345</v>
      </c>
    </row>
    <row customHeight="true" ht="18.75" outlineLevel="0" r="90">
      <c r="A90" s="51" t="s"/>
      <c r="B90" s="41" t="s"/>
      <c r="C90" s="42" t="s"/>
      <c r="D90" s="169" t="s">
        <v>144</v>
      </c>
      <c r="E90" s="34" t="s">
        <v>131</v>
      </c>
      <c r="F90" s="39" t="n">
        <v>70.8323616</v>
      </c>
      <c r="G90" s="39" t="n">
        <f aca="false" ca="false" dt2D="false" dtr="false" t="normal">F90/5.8*1.9*курс_2-F90/5.8*1.9*курс_2*скидка_2</f>
        <v>2320.3704662068963</v>
      </c>
      <c r="H90" s="39" t="n">
        <f aca="false" ca="false" dt2D="false" dtr="false" t="normal">F90/5.8*2.9*курс_2-F90/5.8*2.9*курс_2*скидка_2</f>
        <v>3541.6180799999993</v>
      </c>
      <c r="I90" s="39" t="n">
        <f aca="false" ca="false" dt2D="false" dtr="false" t="normal">F90/5.8*3.9*курс_2-F90/5.8*3.9*курс_2*скидка_2</f>
        <v>4762.865693793103</v>
      </c>
    </row>
    <row customHeight="true" ht="18.75" outlineLevel="0" r="91">
      <c r="A91" s="51" t="s"/>
      <c r="B91" s="41" t="s"/>
      <c r="C91" s="42" t="s"/>
      <c r="D91" s="169" t="s">
        <v>149</v>
      </c>
      <c r="E91" s="34" t="s">
        <v>150</v>
      </c>
      <c r="F91" s="39" t="n">
        <v>70.8323616</v>
      </c>
      <c r="G91" s="39" t="n">
        <f aca="false" ca="false" dt2D="false" dtr="false" t="normal">F91/5.8*1.9*курс_2-F91/5.8*1.9*курс_2*скидка_2</f>
        <v>2320.3704662068963</v>
      </c>
      <c r="H91" s="39" t="n">
        <f aca="false" ca="false" dt2D="false" dtr="false" t="normal">F91/5.8*2.9*курс_2-F91/5.8*2.9*курс_2*скидка_2</f>
        <v>3541.6180799999993</v>
      </c>
      <c r="I91" s="39" t="n">
        <f aca="false" ca="false" dt2D="false" dtr="false" t="normal">F91/5.8*3.9*курс_2-F91/5.8*3.9*курс_2*скидка_2</f>
        <v>4762.865693793103</v>
      </c>
    </row>
    <row customHeight="true" ht="18.75" outlineLevel="0" r="92">
      <c r="A92" s="55" t="s"/>
      <c r="B92" s="44" t="s"/>
      <c r="C92" s="45" t="s"/>
      <c r="D92" s="169" t="s">
        <v>112</v>
      </c>
      <c r="E92" s="34" t="s">
        <v>113</v>
      </c>
      <c r="F92" s="39" t="n">
        <v>71.5624</v>
      </c>
      <c r="G92" s="39" t="n">
        <f aca="false" ca="false" dt2D="false" dtr="false" t="normal">F92/5.8*1.9*курс_2-F92/5.8*1.9*курс_2*скидка_2</f>
        <v>2344.2855172413792</v>
      </c>
      <c r="H92" s="39" t="n">
        <f aca="false" ca="false" dt2D="false" dtr="false" t="normal">F92/5.8*2.9*курс_2-F92/5.8*2.9*курс_2*скидка_2</f>
        <v>3578.12</v>
      </c>
      <c r="I92" s="39" t="n">
        <f aca="false" ca="false" dt2D="false" dtr="false" t="normal">F92/5.8*3.9*курс_2-F92/5.8*3.9*курс_2*скидка_2</f>
        <v>4811.9544827586205</v>
      </c>
    </row>
    <row customHeight="true" ht="18.75" outlineLevel="0" r="93">
      <c r="A93" s="208" t="n"/>
      <c r="B93" s="209" t="s"/>
      <c r="C93" s="209" t="s"/>
      <c r="D93" s="209" t="s"/>
      <c r="E93" s="209" t="s"/>
      <c r="F93" s="210" t="s"/>
      <c r="G93" s="208" t="n"/>
      <c r="H93" s="208" t="n"/>
      <c r="I93" s="208" t="n"/>
    </row>
    <row customHeight="true" ht="15" outlineLevel="0" r="94">
      <c r="A94" s="50" t="n"/>
      <c r="B94" s="35" t="s">
        <v>82</v>
      </c>
      <c r="C94" s="36" t="s">
        <v>83</v>
      </c>
      <c r="D94" s="37" t="s">
        <v>98</v>
      </c>
      <c r="E94" s="38" t="s">
        <v>99</v>
      </c>
      <c r="F94" s="39" t="n">
        <v>20.5207002</v>
      </c>
      <c r="G94" s="39" t="n">
        <f aca="false" ca="false" dt2D="false" dtr="false" t="normal">F94/5.8*1.9*курс_2-F94/5.8*1.9*курс_2*скидка_2</f>
        <v>672.2298341379312</v>
      </c>
      <c r="H94" s="39" t="n">
        <f aca="false" ca="false" dt2D="false" dtr="false" t="normal">F94/5.8*2.9*курс_2-F94/5.8*2.9*курс_2*скидка_2</f>
        <v>1026.0350100000003</v>
      </c>
      <c r="I94" s="39" t="n">
        <f aca="false" ca="false" dt2D="false" dtr="false" t="normal">F94/5.8*3.9*курс_2-F94/5.8*3.9*курс_2*скидка_2</f>
        <v>1379.8401858620693</v>
      </c>
    </row>
    <row customHeight="true" ht="15" outlineLevel="0" r="95">
      <c r="A95" s="51" t="s"/>
      <c r="B95" s="41" t="s"/>
      <c r="C95" s="42" t="s"/>
      <c r="D95" s="37" t="s">
        <v>100</v>
      </c>
      <c r="E95" s="38" t="s">
        <v>101</v>
      </c>
      <c r="F95" s="39" t="n">
        <v>20.7225018</v>
      </c>
      <c r="G95" s="39" t="n">
        <f aca="false" ca="false" dt2D="false" dtr="false" t="normal">F95/5.8*1.9*курс_2-F95/5.8*1.9*курс_2*скидка_2</f>
        <v>678.8405762068966</v>
      </c>
      <c r="H95" s="39" t="n">
        <f aca="false" ca="false" dt2D="false" dtr="false" t="normal">F95/5.8*2.9*курс_2-F95/5.8*2.9*курс_2*скидка_2</f>
        <v>1036.12509</v>
      </c>
      <c r="I95" s="39" t="n">
        <f aca="false" ca="false" dt2D="false" dtr="false" t="normal">F95/5.8*3.9*курс_2-F95/5.8*3.9*курс_2*скидка_2</f>
        <v>1393.4096037931035</v>
      </c>
    </row>
    <row customHeight="true" ht="15" outlineLevel="0" r="96">
      <c r="A96" s="51" t="s"/>
      <c r="B96" s="41" t="s"/>
      <c r="C96" s="42" t="s"/>
      <c r="D96" s="37" t="s">
        <v>102</v>
      </c>
      <c r="E96" s="38" t="s">
        <v>103</v>
      </c>
      <c r="F96" s="39" t="n">
        <v>19.3098906</v>
      </c>
      <c r="G96" s="39" t="n">
        <f aca="false" ca="false" dt2D="false" dtr="false" t="normal">F96/5.8*1.9*курс_2-F96/5.8*1.9*курс_2*скидка_2</f>
        <v>632.565381724138</v>
      </c>
      <c r="H96" s="39" t="n">
        <f aca="false" ca="false" dt2D="false" dtr="false" t="normal">F96/5.8*2.9*курс_2-F96/5.8*2.9*курс_2*скидка_2</f>
        <v>965.4945300000002</v>
      </c>
      <c r="I96" s="39" t="n">
        <f aca="false" ca="false" dt2D="false" dtr="false" t="normal">F96/5.8*3.9*курс_2-F96/5.8*3.9*курс_2*скидка_2</f>
        <v>1298.4236782758621</v>
      </c>
    </row>
    <row customHeight="true" ht="15" outlineLevel="0" r="97">
      <c r="A97" s="51" t="s"/>
      <c r="B97" s="41" t="s"/>
      <c r="C97" s="42" t="s"/>
      <c r="D97" s="37" t="s">
        <v>104</v>
      </c>
      <c r="E97" s="38" t="s">
        <v>105</v>
      </c>
      <c r="F97" s="39" t="n">
        <v>19.5116922</v>
      </c>
      <c r="G97" s="39" t="n">
        <f aca="false" ca="false" dt2D="false" dtr="false" t="normal">F97/5.8*1.9*курс_2-F97/5.8*1.9*курс_2*скидка_2</f>
        <v>639.1761237931036</v>
      </c>
      <c r="H97" s="39" t="n">
        <f aca="false" ca="false" dt2D="false" dtr="false" t="normal">F97/5.8*2.9*курс_2-F97/5.8*2.9*курс_2*скидка_2</f>
        <v>975.5846100000001</v>
      </c>
      <c r="I97" s="39" t="n">
        <f aca="false" ca="false" dt2D="false" dtr="false" t="normal">F97/5.8*3.9*курс_2-F97/5.8*3.9*курс_2*скидка_2</f>
        <v>1311.9930962068968</v>
      </c>
    </row>
    <row customHeight="true" ht="15" outlineLevel="0" r="98">
      <c r="A98" s="51" t="s"/>
      <c r="B98" s="41" t="s"/>
      <c r="C98" s="42" t="s"/>
      <c r="D98" s="37" t="s">
        <v>106</v>
      </c>
      <c r="E98" s="38" t="s">
        <v>107</v>
      </c>
      <c r="F98" s="39" t="n">
        <v>21.3279066</v>
      </c>
      <c r="G98" s="39" t="n">
        <f aca="false" ca="false" dt2D="false" dtr="false" t="normal">F98/5.8*1.9*курс_2-F98/5.8*1.9*курс_2*скидка_2</f>
        <v>698.6728024137933</v>
      </c>
      <c r="H98" s="39" t="n">
        <f aca="false" ca="false" dt2D="false" dtr="false" t="normal">F98/5.8*2.9*курс_2-F98/5.8*2.9*курс_2*скидка_2</f>
        <v>1066.3953300000003</v>
      </c>
      <c r="I98" s="39" t="n">
        <f aca="false" ca="false" dt2D="false" dtr="false" t="normal">F98/5.8*3.9*курс_2-F98/5.8*3.9*курс_2*скидка_2</f>
        <v>1434.1178575862073</v>
      </c>
    </row>
    <row customHeight="true" ht="15" outlineLevel="0" r="99">
      <c r="A99" s="51" t="s"/>
      <c r="B99" s="41" t="s"/>
      <c r="C99" s="42" t="s"/>
      <c r="D99" s="37" t="s">
        <v>108</v>
      </c>
      <c r="E99" s="38" t="s">
        <v>109</v>
      </c>
      <c r="F99" s="39" t="n">
        <v>22.135113</v>
      </c>
      <c r="G99" s="39" t="n">
        <f aca="false" ca="false" dt2D="false" dtr="false" t="normal">F99/5.8*1.9*курс_2-F99/5.8*1.9*курс_2*скидка_2</f>
        <v>725.1157706896552</v>
      </c>
      <c r="H99" s="39" t="n">
        <f aca="false" ca="false" dt2D="false" dtr="false" t="normal">F99/5.8*2.9*курс_2-F99/5.8*2.9*курс_2*скидка_2</f>
        <v>1106.75565</v>
      </c>
      <c r="I99" s="39" t="n">
        <f aca="false" ca="false" dt2D="false" dtr="false" t="normal">F99/5.8*3.9*курс_2-F99/5.8*3.9*курс_2*скидка_2</f>
        <v>1488.395529310345</v>
      </c>
    </row>
    <row customHeight="true" ht="17.25" outlineLevel="0" r="100">
      <c r="A100" s="51" t="s"/>
      <c r="B100" s="41" t="s"/>
      <c r="C100" s="42" t="s"/>
      <c r="D100" s="145" t="s">
        <v>110</v>
      </c>
      <c r="E100" s="38" t="s">
        <v>111</v>
      </c>
      <c r="F100" s="39" t="n">
        <v>21.7315098</v>
      </c>
      <c r="G100" s="39" t="n">
        <f aca="false" ca="false" dt2D="false" dtr="false" t="normal">F100/5.8*1.9*курс_2-F100/5.8*1.9*курс_2*скидка_2</f>
        <v>711.894286551724</v>
      </c>
      <c r="H100" s="39" t="n">
        <f aca="false" ca="false" dt2D="false" dtr="false" t="normal">F100/5.8*2.9*курс_2-F100/5.8*2.9*курс_2*скидка_2</f>
        <v>1086.57549</v>
      </c>
      <c r="I100" s="39" t="n">
        <f aca="false" ca="false" dt2D="false" dtr="false" t="normal">F100/5.8*3.9*курс_2-F100/5.8*3.9*курс_2*скидка_2</f>
        <v>1461.2566934482757</v>
      </c>
    </row>
    <row customHeight="true" ht="15" outlineLevel="0" r="101">
      <c r="A101" s="51" t="s"/>
      <c r="B101" s="41" t="s"/>
      <c r="C101" s="42" t="s"/>
      <c r="D101" s="37" t="s">
        <v>114</v>
      </c>
      <c r="E101" s="38" t="s">
        <v>115</v>
      </c>
      <c r="F101" s="39" t="n">
        <v>22.2738516</v>
      </c>
      <c r="G101" s="39" t="n">
        <f aca="false" ca="false" dt2D="false" dtr="false" t="normal">F101/5.8*1.9*курс_2-F101/5.8*1.9*курс_2*скидка_2</f>
        <v>729.6606558620689</v>
      </c>
      <c r="H101" s="39" t="n">
        <f aca="false" ca="false" dt2D="false" dtr="false" t="normal">F101/5.8*2.9*курс_2-F101/5.8*2.9*курс_2*скидка_2</f>
        <v>1113.69258</v>
      </c>
      <c r="I101" s="39" t="n">
        <f aca="false" ca="false" dt2D="false" dtr="false" t="normal">F101/5.8*3.9*курс_2-F101/5.8*3.9*курс_2*скидка_2</f>
        <v>1497.724504137931</v>
      </c>
    </row>
    <row customHeight="true" ht="15" outlineLevel="0" r="102">
      <c r="A102" s="51" t="s"/>
      <c r="B102" s="41" t="s"/>
      <c r="C102" s="42" t="s"/>
      <c r="D102" s="37" t="s">
        <v>116</v>
      </c>
      <c r="E102" s="38" t="s">
        <v>117</v>
      </c>
      <c r="F102" s="39" t="n">
        <v>25.1495244</v>
      </c>
      <c r="G102" s="39" t="n">
        <f aca="false" ca="false" dt2D="false" dtr="false" t="normal">F102/5.8*1.9*курс_2-F102/5.8*1.9*курс_2*скидка_2</f>
        <v>823.8637303448273</v>
      </c>
      <c r="H102" s="39" t="n">
        <f aca="false" ca="false" dt2D="false" dtr="false" t="normal">F102/5.8*2.9*курс_2-F102/5.8*2.9*курс_2*скидка_2</f>
        <v>1257.4762199999998</v>
      </c>
      <c r="I102" s="39" t="n">
        <f aca="false" ca="false" dt2D="false" dtr="false" t="normal">F102/5.8*3.9*курс_2-F102/5.8*3.9*курс_2*скидка_2</f>
        <v>1691.0887096551721</v>
      </c>
    </row>
    <row customHeight="true" ht="31.5" outlineLevel="0" r="103">
      <c r="A103" s="51" t="s"/>
      <c r="B103" s="41" t="s"/>
      <c r="C103" s="42" t="s"/>
      <c r="D103" s="145" t="s">
        <v>118</v>
      </c>
      <c r="E103" s="38" t="s">
        <v>119</v>
      </c>
      <c r="F103" s="39" t="n">
        <v>26.1585324</v>
      </c>
      <c r="G103" s="39" t="n">
        <f aca="false" ca="false" dt2D="false" dtr="false" t="normal">F103/5.8*1.9*курс_2-F103/5.8*1.9*курс_2*скидка_2</f>
        <v>856.917440689655</v>
      </c>
      <c r="H103" s="39" t="n">
        <f aca="false" ca="false" dt2D="false" dtr="false" t="normal">F103/5.8*2.9*курс_2-F103/5.8*2.9*курс_2*скидка_2</f>
        <v>1307.92662</v>
      </c>
      <c r="I103" s="39" t="n">
        <f aca="false" ca="false" dt2D="false" dtr="false" t="normal">F103/5.8*3.9*курс_2-F103/5.8*3.9*курс_2*скидка_2</f>
        <v>1758.935799310345</v>
      </c>
    </row>
    <row customHeight="true" ht="15" outlineLevel="0" r="104">
      <c r="A104" s="51" t="s"/>
      <c r="B104" s="41" t="s"/>
      <c r="C104" s="42" t="s"/>
      <c r="D104" s="37" t="s">
        <v>120</v>
      </c>
      <c r="E104" s="38" t="s">
        <v>121</v>
      </c>
      <c r="F104" s="39" t="n">
        <v>27.558531</v>
      </c>
      <c r="G104" s="39" t="n">
        <f aca="false" ca="false" dt2D="false" dtr="false" t="normal">F104/5.8*1.9*курс_2-F104/5.8*1.9*курс_2*скидка_2</f>
        <v>902.7794637931034</v>
      </c>
      <c r="H104" s="39" t="n">
        <f aca="false" ca="false" dt2D="false" dtr="false" t="normal">F104/5.8*2.9*курс_2-F104/5.8*2.9*курс_2*скидка_2</f>
        <v>1377.9265500000001</v>
      </c>
      <c r="I104" s="39" t="n">
        <f aca="false" ca="false" dt2D="false" dtr="false" t="normal">F104/5.8*3.9*курс_2-F104/5.8*3.9*курс_2*скидка_2</f>
        <v>1853.0736362068967</v>
      </c>
    </row>
    <row customHeight="true" ht="15" outlineLevel="0" r="105">
      <c r="A105" s="51" t="s"/>
      <c r="B105" s="41" t="s"/>
      <c r="C105" s="42" t="s"/>
      <c r="D105" s="37" t="s">
        <v>122</v>
      </c>
      <c r="E105" s="38" t="s">
        <v>123</v>
      </c>
      <c r="F105" s="39" t="n">
        <v>21.3279066</v>
      </c>
      <c r="G105" s="39" t="n">
        <f aca="false" ca="false" dt2D="false" dtr="false" t="normal">F105/5.8*1.9*курс_2-F105/5.8*1.9*курс_2*скидка_2</f>
        <v>698.6728024137933</v>
      </c>
      <c r="H105" s="39" t="n">
        <f aca="false" ca="false" dt2D="false" dtr="false" t="normal">F105/5.8*2.9*курс_2-F105/5.8*2.9*курс_2*скидка_2</f>
        <v>1066.3953300000003</v>
      </c>
      <c r="I105" s="39" t="n">
        <f aca="false" ca="false" dt2D="false" dtr="false" t="normal">F105/5.8*3.9*курс_2-F105/5.8*3.9*курс_2*скидка_2</f>
        <v>1434.1178575862073</v>
      </c>
    </row>
    <row customHeight="true" ht="15" outlineLevel="0" r="106">
      <c r="A106" s="51" t="s"/>
      <c r="B106" s="41" t="s"/>
      <c r="C106" s="42" t="s"/>
      <c r="D106" s="37" t="s">
        <v>124</v>
      </c>
      <c r="E106" s="38" t="s">
        <v>138</v>
      </c>
      <c r="F106" s="39" t="n">
        <v>22.0972752</v>
      </c>
      <c r="G106" s="39" t="n">
        <f aca="false" ca="false" dt2D="false" dtr="false" t="normal">F106/5.8*1.9*курс_2-F106/5.8*1.9*курс_2*скидка_2</f>
        <v>723.876256551724</v>
      </c>
      <c r="H106" s="39" t="n">
        <f aca="false" ca="false" dt2D="false" dtr="false" t="normal">F106/5.8*2.9*курс_2-F106/5.8*2.9*курс_2*скидка_2</f>
        <v>1104.86376</v>
      </c>
      <c r="I106" s="39" t="n">
        <f aca="false" ca="false" dt2D="false" dtr="false" t="normal">F106/5.8*3.9*курс_2-F106/5.8*3.9*курс_2*скидка_2</f>
        <v>1485.8512634482756</v>
      </c>
    </row>
    <row customHeight="true" ht="18.75" outlineLevel="0" r="107">
      <c r="A107" s="51" t="s"/>
      <c r="B107" s="41" t="s"/>
      <c r="C107" s="42" t="s"/>
      <c r="D107" s="169" t="s">
        <v>144</v>
      </c>
      <c r="E107" s="34" t="s">
        <v>131</v>
      </c>
      <c r="F107" s="39" t="n">
        <v>25.8936678</v>
      </c>
      <c r="G107" s="39" t="n">
        <f aca="false" ca="false" dt2D="false" dtr="false" t="normal">F107/5.8*1.9*курс_2-F107/5.8*1.9*курс_2*скидка_2</f>
        <v>848.2408417241379</v>
      </c>
      <c r="H107" s="39" t="n">
        <f aca="false" ca="false" dt2D="false" dtr="false" t="normal">F107/5.8*2.9*курс_2-F107/5.8*2.9*курс_2*скидка_2</f>
        <v>1294.68339</v>
      </c>
      <c r="I107" s="39" t="n">
        <f aca="false" ca="false" dt2D="false" dtr="false" t="normal">F107/5.8*3.9*курс_2-F107/5.8*3.9*курс_2*скидка_2</f>
        <v>1741.1259382758622</v>
      </c>
    </row>
    <row customHeight="true" ht="18.75" outlineLevel="0" r="108">
      <c r="A108" s="51" t="s"/>
      <c r="B108" s="41" t="s"/>
      <c r="C108" s="42" t="s"/>
      <c r="D108" s="169" t="s">
        <v>149</v>
      </c>
      <c r="E108" s="34" t="s">
        <v>150</v>
      </c>
      <c r="F108" s="39" t="n">
        <v>25.8936678</v>
      </c>
      <c r="G108" s="39" t="n">
        <f aca="false" ca="false" dt2D="false" dtr="false" t="normal">F108/5.8*1.9*курс_2-F108/5.8*1.9*курс_2*скидка_2</f>
        <v>848.2408417241379</v>
      </c>
      <c r="H108" s="39" t="n">
        <f aca="false" ca="false" dt2D="false" dtr="false" t="normal">F108/5.8*2.9*курс_2-F108/5.8*2.9*курс_2*скидка_2</f>
        <v>1294.68339</v>
      </c>
      <c r="I108" s="39" t="n">
        <f aca="false" ca="false" dt2D="false" dtr="false" t="normal">F108/5.8*3.9*курс_2-F108/5.8*3.9*курс_2*скидка_2</f>
        <v>1741.1259382758622</v>
      </c>
    </row>
    <row customHeight="true" ht="18.75" outlineLevel="0" r="109">
      <c r="A109" s="55" t="s"/>
      <c r="B109" s="44" t="s"/>
      <c r="C109" s="45" t="s"/>
      <c r="D109" s="169" t="s">
        <v>112</v>
      </c>
      <c r="E109" s="34" t="s">
        <v>113</v>
      </c>
      <c r="F109" s="39" t="n">
        <v>26.1664</v>
      </c>
      <c r="G109" s="39" t="n">
        <f aca="false" ca="false" dt2D="false" dtr="false" t="normal">F109/5.8*1.9*курс_2-F109/5.8*1.9*курс_2*скидка_2</f>
        <v>857.1751724137931</v>
      </c>
      <c r="H109" s="39" t="n">
        <f aca="false" ca="false" dt2D="false" dtr="false" t="normal">F109/5.8*2.9*курс_2-F109/5.8*2.9*курс_2*скидка_2</f>
        <v>1308.32</v>
      </c>
      <c r="I109" s="39" t="n">
        <f aca="false" ca="false" dt2D="false" dtr="false" t="normal">F109/5.8*3.9*курс_2-F109/5.8*3.9*курс_2*скидка_2</f>
        <v>1759.4648275862066</v>
      </c>
    </row>
    <row customHeight="true" ht="18.75" outlineLevel="0" r="110">
      <c r="A110" s="208" t="n"/>
      <c r="B110" s="209" t="s"/>
      <c r="C110" s="209" t="s"/>
      <c r="D110" s="209" t="s"/>
      <c r="E110" s="209" t="s"/>
      <c r="F110" s="210" t="s"/>
      <c r="G110" s="208" t="n"/>
      <c r="H110" s="208" t="n"/>
      <c r="I110" s="208" t="n"/>
    </row>
    <row customHeight="true" ht="18.75" outlineLevel="0" r="111">
      <c r="A111" s="50" t="n"/>
      <c r="B111" s="35" t="s">
        <v>84</v>
      </c>
      <c r="C111" s="36" t="s">
        <v>151</v>
      </c>
      <c r="D111" s="37" t="s">
        <v>98</v>
      </c>
      <c r="E111" s="79" t="s">
        <v>99</v>
      </c>
      <c r="F111" s="39" t="n">
        <v>10.08</v>
      </c>
      <c r="G111" s="39" t="n">
        <f aca="false" ca="false" dt2D="false" dtr="false" t="normal">F111/5.8*1.9*курс_2</f>
        <v>330.2068965517241</v>
      </c>
      <c r="H111" s="39" t="n">
        <f aca="false" ca="false" dt2D="false" dtr="false" t="normal">F111/5.8*2.9*курс_2</f>
        <v>504</v>
      </c>
      <c r="I111" s="39" t="n">
        <f aca="false" ca="false" dt2D="false" dtr="false" t="normal">F111/5.8*3.9*курс_2</f>
        <v>677.7931034482759</v>
      </c>
    </row>
    <row customHeight="true" ht="18.75" outlineLevel="0" r="112">
      <c r="A112" s="51" t="s"/>
      <c r="B112" s="41" t="s"/>
      <c r="C112" s="42" t="s"/>
      <c r="D112" s="37" t="s">
        <v>100</v>
      </c>
      <c r="E112" s="38" t="s">
        <v>101</v>
      </c>
      <c r="F112" s="39" t="n">
        <v>10.08</v>
      </c>
      <c r="G112" s="39" t="n">
        <f aca="false" ca="false" dt2D="false" dtr="false" t="normal">F112/5.8*1.9*курс_2</f>
        <v>330.2068965517241</v>
      </c>
      <c r="H112" s="39" t="n">
        <f aca="false" ca="false" dt2D="false" dtr="false" t="normal">F112/5.8*2.9*курс_2</f>
        <v>504</v>
      </c>
      <c r="I112" s="39" t="n">
        <f aca="false" ca="false" dt2D="false" dtr="false" t="normal">F112/5.8*3.9*курс_2</f>
        <v>677.7931034482759</v>
      </c>
    </row>
    <row customHeight="true" ht="18.75" outlineLevel="0" r="113">
      <c r="A113" s="51" t="s"/>
      <c r="B113" s="41" t="s"/>
      <c r="C113" s="42" t="s"/>
      <c r="D113" s="37" t="s">
        <v>104</v>
      </c>
      <c r="E113" s="38" t="s">
        <v>105</v>
      </c>
      <c r="F113" s="39" t="n">
        <v>10.08</v>
      </c>
      <c r="G113" s="39" t="n">
        <f aca="false" ca="false" dt2D="false" dtr="false" t="normal">F113/5.8*1.9*курс_2</f>
        <v>330.2068965517241</v>
      </c>
      <c r="H113" s="39" t="n">
        <f aca="false" ca="false" dt2D="false" dtr="false" t="normal">F113/5.8*2.9*курс_2</f>
        <v>504</v>
      </c>
      <c r="I113" s="39" t="n">
        <f aca="false" ca="false" dt2D="false" dtr="false" t="normal">F113/5.8*3.9*курс_2</f>
        <v>677.7931034482759</v>
      </c>
    </row>
    <row customHeight="true" ht="18.75" outlineLevel="0" r="114">
      <c r="A114" s="51" t="s"/>
      <c r="B114" s="41" t="s"/>
      <c r="C114" s="42" t="s"/>
      <c r="D114" s="37" t="s">
        <v>106</v>
      </c>
      <c r="E114" s="38" t="s">
        <v>107</v>
      </c>
      <c r="F114" s="39" t="n">
        <v>10.08</v>
      </c>
      <c r="G114" s="39" t="n">
        <f aca="false" ca="false" dt2D="false" dtr="false" t="normal">F114/5.8*1.9*курс_2</f>
        <v>330.2068965517241</v>
      </c>
      <c r="H114" s="39" t="n">
        <f aca="false" ca="false" dt2D="false" dtr="false" t="normal">F114/5.8*2.9*курс_2</f>
        <v>504</v>
      </c>
      <c r="I114" s="39" t="n">
        <f aca="false" ca="false" dt2D="false" dtr="false" t="normal">F114/5.8*3.9*курс_2</f>
        <v>677.7931034482759</v>
      </c>
    </row>
    <row customHeight="true" ht="18.75" outlineLevel="0" r="115">
      <c r="A115" s="51" t="s"/>
      <c r="B115" s="41" t="s"/>
      <c r="C115" s="42" t="s"/>
      <c r="D115" s="145" t="s">
        <v>110</v>
      </c>
      <c r="E115" s="38" t="s">
        <v>111</v>
      </c>
      <c r="F115" s="39" t="n">
        <v>10.08</v>
      </c>
      <c r="G115" s="39" t="n">
        <f aca="false" ca="false" dt2D="false" dtr="false" t="normal">F115/5.8*1.9*курс_2</f>
        <v>330.2068965517241</v>
      </c>
      <c r="H115" s="39" t="n">
        <f aca="false" ca="false" dt2D="false" dtr="false" t="normal">F115/5.8*2.9*курс_2</f>
        <v>504</v>
      </c>
      <c r="I115" s="39" t="n">
        <f aca="false" ca="false" dt2D="false" dtr="false" t="normal">F115/5.8*3.9*курс_2</f>
        <v>677.7931034482759</v>
      </c>
    </row>
    <row customHeight="true" ht="18.75" outlineLevel="0" r="116">
      <c r="A116" s="51" t="s"/>
      <c r="B116" s="41" t="s"/>
      <c r="C116" s="42" t="s"/>
      <c r="D116" s="37" t="s">
        <v>116</v>
      </c>
      <c r="E116" s="38" t="s">
        <v>117</v>
      </c>
      <c r="F116" s="39" t="n">
        <v>10.08</v>
      </c>
      <c r="G116" s="39" t="n">
        <f aca="false" ca="false" dt2D="false" dtr="false" t="normal">F116/5.8*1.9*курс_2</f>
        <v>330.2068965517241</v>
      </c>
      <c r="H116" s="39" t="n">
        <f aca="false" ca="false" dt2D="false" dtr="false" t="normal">F116/5.8*2.9*курс_2</f>
        <v>504</v>
      </c>
      <c r="I116" s="39" t="n">
        <f aca="false" ca="false" dt2D="false" dtr="false" t="normal">F116/5.8*3.9*курс_2</f>
        <v>677.7931034482759</v>
      </c>
    </row>
    <row customHeight="true" ht="18.75" outlineLevel="0" r="117">
      <c r="A117" s="51" t="s"/>
      <c r="B117" s="41" t="s"/>
      <c r="C117" s="42" t="s"/>
      <c r="D117" s="145" t="s">
        <v>128</v>
      </c>
      <c r="E117" s="38" t="s">
        <v>129</v>
      </c>
      <c r="F117" s="39" t="n">
        <v>10.08</v>
      </c>
      <c r="G117" s="39" t="n">
        <f aca="false" ca="false" dt2D="false" dtr="false" t="normal">F117/5.8*1.9*курс_2</f>
        <v>330.2068965517241</v>
      </c>
      <c r="H117" s="39" t="n">
        <f aca="false" ca="false" dt2D="false" dtr="false" t="normal">F117/5.8*2.9*курс_2</f>
        <v>504</v>
      </c>
      <c r="I117" s="39" t="n">
        <f aca="false" ca="false" dt2D="false" dtr="false" t="normal">F117/5.8*3.9*курс_2</f>
        <v>677.7931034482759</v>
      </c>
    </row>
    <row customHeight="true" ht="18.75" outlineLevel="0" r="118">
      <c r="A118" s="51" t="s"/>
      <c r="B118" s="41" t="s"/>
      <c r="C118" s="42" t="s"/>
      <c r="D118" s="145" t="s">
        <v>120</v>
      </c>
      <c r="E118" s="38" t="s">
        <v>121</v>
      </c>
      <c r="F118" s="39" t="n">
        <v>10.08</v>
      </c>
      <c r="G118" s="39" t="n">
        <f aca="false" ca="false" dt2D="false" dtr="false" t="normal">F118/5.8*1.9*курс_2</f>
        <v>330.2068965517241</v>
      </c>
      <c r="H118" s="39" t="n">
        <f aca="false" ca="false" dt2D="false" dtr="false" t="normal">F118/5.8*2.9*курс_2</f>
        <v>504</v>
      </c>
      <c r="I118" s="39" t="n">
        <f aca="false" ca="false" dt2D="false" dtr="false" t="normal">F118/5.8*3.9*курс_2</f>
        <v>677.7931034482759</v>
      </c>
    </row>
    <row customHeight="true" ht="19.5" outlineLevel="0" r="119">
      <c r="A119" s="51" t="s"/>
      <c r="B119" s="41" t="s"/>
      <c r="C119" s="42" t="s"/>
      <c r="D119" s="169" t="s">
        <v>152</v>
      </c>
      <c r="E119" s="378" t="s">
        <v>153</v>
      </c>
      <c r="F119" s="39" t="n">
        <v>10.08</v>
      </c>
      <c r="G119" s="39" t="n">
        <f aca="false" ca="false" dt2D="false" dtr="false" t="normal">F119/5.8*1.9*курс_2</f>
        <v>330.2068965517241</v>
      </c>
      <c r="H119" s="39" t="n">
        <f aca="false" ca="false" dt2D="false" dtr="false" t="normal">F119/5.8*2.9*курс_2</f>
        <v>504</v>
      </c>
      <c r="I119" s="39" t="n">
        <f aca="false" ca="false" dt2D="false" dtr="false" t="normal">F119/5.8*3.9*курс_2</f>
        <v>677.7931034482759</v>
      </c>
    </row>
    <row customHeight="true" ht="18.75" outlineLevel="0" r="120">
      <c r="A120" s="51" t="s"/>
      <c r="B120" s="41" t="s"/>
      <c r="C120" s="42" t="s"/>
      <c r="D120" s="169" t="s">
        <v>126</v>
      </c>
      <c r="E120" s="378" t="s">
        <v>127</v>
      </c>
      <c r="F120" s="39" t="n">
        <v>10.08</v>
      </c>
      <c r="G120" s="39" t="n">
        <f aca="false" ca="false" dt2D="false" dtr="false" t="normal">F120/5.8*1.9*курс_2</f>
        <v>330.2068965517241</v>
      </c>
      <c r="H120" s="39" t="n">
        <f aca="false" ca="false" dt2D="false" dtr="false" t="normal">F120/5.8*2.9*курс_2</f>
        <v>504</v>
      </c>
      <c r="I120" s="39" t="n">
        <f aca="false" ca="false" dt2D="false" dtr="false" t="normal">F120/5.8*3.9*курс_2</f>
        <v>677.7931034482759</v>
      </c>
    </row>
    <row customHeight="true" ht="18.75" outlineLevel="0" r="121">
      <c r="A121" s="51" t="s"/>
      <c r="B121" s="41" t="s"/>
      <c r="C121" s="42" t="s"/>
      <c r="D121" s="169" t="s">
        <v>154</v>
      </c>
      <c r="E121" s="378" t="s">
        <v>155</v>
      </c>
      <c r="F121" s="39" t="n">
        <v>10.08</v>
      </c>
      <c r="G121" s="39" t="n">
        <f aca="false" ca="false" dt2D="false" dtr="false" t="normal">F121/5.8*1.9*курс_2</f>
        <v>330.2068965517241</v>
      </c>
      <c r="H121" s="39" t="n">
        <f aca="false" ca="false" dt2D="false" dtr="false" t="normal">F121/5.8*2.9*курс_2</f>
        <v>504</v>
      </c>
      <c r="I121" s="39" t="n">
        <f aca="false" ca="false" dt2D="false" dtr="false" t="normal">F121/5.8*3.9*курс_2</f>
        <v>677.7931034482759</v>
      </c>
    </row>
    <row customHeight="true" ht="18.75" outlineLevel="0" r="122">
      <c r="A122" s="51" t="s"/>
      <c r="B122" s="41" t="s"/>
      <c r="C122" s="42" t="s"/>
      <c r="D122" s="169" t="s">
        <v>135</v>
      </c>
      <c r="E122" s="378" t="s">
        <v>136</v>
      </c>
      <c r="F122" s="39" t="n">
        <v>10.08</v>
      </c>
      <c r="G122" s="39" t="n">
        <f aca="false" ca="false" dt2D="false" dtr="false" t="normal">F122/5.8*1.9*курс_2</f>
        <v>330.2068965517241</v>
      </c>
      <c r="H122" s="39" t="n">
        <f aca="false" ca="false" dt2D="false" dtr="false" t="normal">F122/5.8*2.9*курс_2</f>
        <v>504</v>
      </c>
      <c r="I122" s="39" t="n">
        <f aca="false" ca="false" dt2D="false" dtr="false" t="normal">F122/5.8*3.9*курс_2</f>
        <v>677.7931034482759</v>
      </c>
    </row>
    <row customHeight="true" ht="18.75" outlineLevel="0" r="123">
      <c r="A123" s="55" t="s"/>
      <c r="B123" s="44" t="s"/>
      <c r="C123" s="45" t="s"/>
      <c r="D123" s="169" t="s">
        <v>140</v>
      </c>
      <c r="E123" s="378" t="s">
        <v>141</v>
      </c>
      <c r="F123" s="39" t="n">
        <v>10.08</v>
      </c>
      <c r="G123" s="39" t="n">
        <f aca="false" ca="false" dt2D="false" dtr="false" t="normal">F123/5.8*1.9*курс_2</f>
        <v>330.2068965517241</v>
      </c>
      <c r="H123" s="39" t="n">
        <f aca="false" ca="false" dt2D="false" dtr="false" t="normal">F123/5.8*2.9*курс_2</f>
        <v>504</v>
      </c>
      <c r="I123" s="39" t="n">
        <f aca="false" ca="false" dt2D="false" dtr="false" t="normal">F123/5.8*3.9*курс_2</f>
        <v>677.7931034482759</v>
      </c>
    </row>
    <row customHeight="true" ht="18.75" outlineLevel="0" r="124">
      <c r="A124" s="208" t="n"/>
      <c r="B124" s="209" t="s"/>
      <c r="C124" s="209" t="s"/>
      <c r="D124" s="209" t="s"/>
      <c r="E124" s="209" t="s"/>
      <c r="F124" s="210" t="s"/>
      <c r="G124" s="208" t="n"/>
      <c r="H124" s="208" t="n"/>
      <c r="I124" s="208" t="n"/>
    </row>
    <row ht="15" outlineLevel="0" r="125">
      <c r="A125" s="50" t="n"/>
      <c r="B125" s="35" t="s">
        <v>92</v>
      </c>
      <c r="C125" s="36" t="s">
        <v>93</v>
      </c>
      <c r="D125" s="37" t="s">
        <v>98</v>
      </c>
      <c r="E125" s="79" t="s">
        <v>99</v>
      </c>
      <c r="F125" s="39" t="n">
        <v>17.8846668</v>
      </c>
      <c r="G125" s="39" t="n">
        <f aca="false" ca="false" dt2D="false" dtr="false" t="normal">F125/5.8*1.9*курс_2-F125/5.8*1.9*курс_2*скидка_2</f>
        <v>585.877015862069</v>
      </c>
      <c r="H125" s="39" t="n">
        <f aca="false" ca="false" dt2D="false" dtr="false" t="normal">F125/5.8*2.9*курс_2-F125/5.8*2.9*курс_2*скидка_2</f>
        <v>894.2333400000001</v>
      </c>
      <c r="I125" s="39" t="n">
        <f aca="false" ca="false" dt2D="false" dtr="false" t="normal">F125/5.8*3.9*курс_2-F125/5.8*3.9*курс_2*скидка_2</f>
        <v>1202.589664137931</v>
      </c>
    </row>
    <row ht="15" outlineLevel="0" r="126">
      <c r="A126" s="51" t="s"/>
      <c r="B126" s="41" t="s"/>
      <c r="C126" s="42" t="s"/>
      <c r="D126" s="37" t="s">
        <v>100</v>
      </c>
      <c r="E126" s="79" t="s">
        <v>101</v>
      </c>
      <c r="F126" s="39" t="n">
        <v>18.0612432</v>
      </c>
      <c r="G126" s="39" t="n">
        <f aca="false" ca="false" dt2D="false" dtr="false" t="normal">F126/5.8*1.9*курс_2-F126/5.8*1.9*курс_2*скидка_2</f>
        <v>591.6614151724139</v>
      </c>
      <c r="H126" s="39" t="n">
        <f aca="false" ca="false" dt2D="false" dtr="false" t="normal">F126/5.8*2.9*курс_2-F126/5.8*2.9*курс_2*скидка_2</f>
        <v>903.06216</v>
      </c>
      <c r="I126" s="39" t="n">
        <f aca="false" ca="false" dt2D="false" dtr="false" t="normal">F126/5.8*3.9*курс_2-F126/5.8*3.9*курс_2*скидка_2</f>
        <v>1214.4629048275863</v>
      </c>
    </row>
    <row ht="15" outlineLevel="0" r="127">
      <c r="A127" s="51" t="s"/>
      <c r="B127" s="41" t="s"/>
      <c r="C127" s="42" t="s"/>
      <c r="D127" s="37" t="s">
        <v>102</v>
      </c>
      <c r="E127" s="79" t="s">
        <v>103</v>
      </c>
      <c r="F127" s="39" t="n">
        <v>16.837821</v>
      </c>
      <c r="G127" s="39" t="n">
        <f aca="false" ca="false" dt2D="false" dtr="false" t="normal">F127/5.8*1.9*курс_2-F127/5.8*1.9*курс_2*скидка_2</f>
        <v>551.5837913793105</v>
      </c>
      <c r="H127" s="39" t="n">
        <f aca="false" ca="false" dt2D="false" dtr="false" t="normal">F127/5.8*2.9*курс_2-F127/5.8*2.9*курс_2*скидка_2</f>
        <v>841.8910500000001</v>
      </c>
      <c r="I127" s="39" t="n">
        <f aca="false" ca="false" dt2D="false" dtr="false" t="normal">F127/5.8*3.9*курс_2-F127/5.8*3.9*курс_2*скидка_2</f>
        <v>1132.1983086206899</v>
      </c>
    </row>
    <row ht="15" outlineLevel="0" r="128">
      <c r="A128" s="51" t="s"/>
      <c r="B128" s="41" t="s"/>
      <c r="C128" s="42" t="s"/>
      <c r="D128" s="37" t="s">
        <v>104</v>
      </c>
      <c r="E128" s="79" t="s">
        <v>105</v>
      </c>
      <c r="F128" s="39" t="n">
        <v>17.0143974</v>
      </c>
      <c r="G128" s="39" t="n">
        <f aca="false" ca="false" dt2D="false" dtr="false" t="normal">F128/5.8*1.9*курс_2-F128/5.8*1.9*курс_2*скидка_2</f>
        <v>557.3681906896553</v>
      </c>
      <c r="H128" s="39" t="n">
        <f aca="false" ca="false" dt2D="false" dtr="false" t="normal">F128/5.8*2.9*курс_2-F128/5.8*2.9*курс_2*скидка_2</f>
        <v>850.7198700000001</v>
      </c>
      <c r="I128" s="39" t="n">
        <f aca="false" ca="false" dt2D="false" dtr="false" t="normal">F128/5.8*3.9*курс_2-F128/5.8*3.9*курс_2*скидка_2</f>
        <v>1144.0715493103453</v>
      </c>
    </row>
    <row ht="15" outlineLevel="0" r="129">
      <c r="A129" s="51" t="s"/>
      <c r="B129" s="41" t="s"/>
      <c r="C129" s="42" t="s"/>
      <c r="D129" s="37" t="s">
        <v>106</v>
      </c>
      <c r="E129" s="79" t="s">
        <v>107</v>
      </c>
      <c r="F129" s="39" t="n">
        <v>18.5909724</v>
      </c>
      <c r="G129" s="39" t="n">
        <f aca="false" ca="false" dt2D="false" dtr="false" t="normal">F129/5.8*1.9*курс_2-F129/5.8*1.9*курс_2*скидка_2</f>
        <v>609.0146131034481</v>
      </c>
      <c r="H129" s="39" t="n">
        <f aca="false" ca="false" dt2D="false" dtr="false" t="normal">F129/5.8*2.9*курс_2-F129/5.8*2.9*курс_2*скидка_2</f>
        <v>929.5486199999999</v>
      </c>
      <c r="I129" s="39" t="n">
        <f aca="false" ca="false" dt2D="false" dtr="false" t="normal">F129/5.8*3.9*курс_2-F129/5.8*3.9*курс_2*скидка_2</f>
        <v>1250.0826268965516</v>
      </c>
    </row>
    <row ht="15" outlineLevel="0" r="130">
      <c r="A130" s="51" t="s"/>
      <c r="B130" s="41" t="s"/>
      <c r="C130" s="42" t="s"/>
      <c r="D130" s="37" t="s">
        <v>108</v>
      </c>
      <c r="E130" s="79" t="s">
        <v>109</v>
      </c>
      <c r="F130" s="39" t="n">
        <v>19.2846654</v>
      </c>
      <c r="G130" s="39" t="n">
        <f aca="false" ca="false" dt2D="false" dtr="false" t="normal">F130/5.8*1.9*курс_2-F130/5.8*1.9*курс_2*скидка_2</f>
        <v>631.7390389655171</v>
      </c>
      <c r="H130" s="39" t="n">
        <f aca="false" ca="false" dt2D="false" dtr="false" t="normal">F130/5.8*2.9*курс_2-F130/5.8*2.9*курс_2*скидка_2</f>
        <v>964.23327</v>
      </c>
      <c r="I130" s="39" t="n">
        <f aca="false" ca="false" dt2D="false" dtr="false" t="normal">F130/5.8*3.9*курс_2-F130/5.8*3.9*курс_2*скидка_2</f>
        <v>1296.7275010344827</v>
      </c>
    </row>
    <row ht="15" outlineLevel="0" r="131">
      <c r="A131" s="51" t="s"/>
      <c r="B131" s="41" t="s"/>
      <c r="C131" s="42" t="s"/>
      <c r="D131" s="37" t="s">
        <v>110</v>
      </c>
      <c r="E131" s="79" t="s">
        <v>111</v>
      </c>
      <c r="F131" s="39" t="n">
        <v>18.9441252</v>
      </c>
      <c r="G131" s="39" t="n">
        <f aca="false" ca="false" dt2D="false" dtr="false" t="normal">F131/5.8*1.9*курс_2-F131/5.8*1.9*курс_2*скидка_2</f>
        <v>620.5834117241378</v>
      </c>
      <c r="H131" s="39" t="n">
        <f aca="false" ca="false" dt2D="false" dtr="false" t="normal">F131/5.8*2.9*курс_2-F131/5.8*2.9*курс_2*скидка_2</f>
        <v>947.2062599999997</v>
      </c>
      <c r="I131" s="39" t="n">
        <f aca="false" ca="false" dt2D="false" dtr="false" t="normal">F131/5.8*3.9*курс_2-F131/5.8*3.9*курс_2*скидка_2</f>
        <v>1273.8291082758617</v>
      </c>
    </row>
    <row ht="15" outlineLevel="0" r="132">
      <c r="A132" s="51" t="s"/>
      <c r="B132" s="41" t="s"/>
      <c r="C132" s="42" t="s"/>
      <c r="D132" s="37" t="s">
        <v>139</v>
      </c>
      <c r="E132" s="79" t="s">
        <v>115</v>
      </c>
      <c r="F132" s="39" t="n">
        <v>19.423404</v>
      </c>
      <c r="G132" s="39" t="n">
        <f aca="false" ca="false" dt2D="false" dtr="false" t="normal">F132/5.8*1.9*курс_2-F132/5.8*1.9*курс_2*скидка_2</f>
        <v>636.283924137931</v>
      </c>
      <c r="H132" s="39" t="n">
        <f aca="false" ca="false" dt2D="false" dtr="false" t="normal">F132/5.8*2.9*курс_2-F132/5.8*2.9*курс_2*скидка_2</f>
        <v>971.1701999999999</v>
      </c>
      <c r="I132" s="39" t="n">
        <f aca="false" ca="false" dt2D="false" dtr="false" t="normal">F132/5.8*3.9*курс_2-F132/5.8*3.9*курс_2*скидка_2</f>
        <v>1306.0564758620687</v>
      </c>
    </row>
    <row ht="15" outlineLevel="0" r="133">
      <c r="A133" s="51" t="s"/>
      <c r="B133" s="41" t="s"/>
      <c r="C133" s="42" t="s"/>
      <c r="D133" s="37" t="s">
        <v>116</v>
      </c>
      <c r="E133" s="79" t="s">
        <v>117</v>
      </c>
      <c r="F133" s="39" t="n">
        <v>21.9206988</v>
      </c>
      <c r="G133" s="39" t="n">
        <f aca="false" ca="false" dt2D="false" dtr="false" t="normal">F133/5.8*1.9*курс_2-F133/5.8*1.9*курс_2*скидка_2</f>
        <v>718.0918572413793</v>
      </c>
      <c r="H133" s="39" t="n">
        <f aca="false" ca="false" dt2D="false" dtr="false" t="normal">F133/5.8*2.9*курс_2-F133/5.8*2.9*курс_2*скидка_2</f>
        <v>1096.03494</v>
      </c>
      <c r="I133" s="39" t="n">
        <f aca="false" ca="false" dt2D="false" dtr="false" t="normal">F133/5.8*3.9*курс_2-F133/5.8*3.9*курс_2*скидка_2</f>
        <v>1473.9780227586207</v>
      </c>
    </row>
    <row customHeight="true" ht="30.75" outlineLevel="0" r="134">
      <c r="A134" s="51" t="s"/>
      <c r="B134" s="41" t="s"/>
      <c r="C134" s="42" t="s"/>
      <c r="D134" s="145" t="s">
        <v>118</v>
      </c>
      <c r="E134" s="79" t="s">
        <v>147</v>
      </c>
      <c r="F134" s="39" t="n">
        <v>22.8035808</v>
      </c>
      <c r="G134" s="39" t="n">
        <f aca="false" ca="false" dt2D="false" dtr="false" t="normal">F134/5.8*1.9*курс_2-F134/5.8*1.9*курс_2*скидка_2</f>
        <v>747.0138537931034</v>
      </c>
      <c r="H134" s="39" t="n">
        <f aca="false" ca="false" dt2D="false" dtr="false" t="normal">F134/5.8*2.9*курс_2-F134/5.8*2.9*курс_2*скидка_2</f>
        <v>1140.17904</v>
      </c>
      <c r="I134" s="39" t="n">
        <f aca="false" ca="false" dt2D="false" dtr="false" t="normal">F134/5.8*3.9*курс_2-F134/5.8*3.9*курс_2*скидка_2</f>
        <v>1533.3442262068966</v>
      </c>
    </row>
    <row ht="15" outlineLevel="0" r="135">
      <c r="A135" s="51" t="s"/>
      <c r="B135" s="41" t="s"/>
      <c r="C135" s="42" t="s"/>
      <c r="D135" s="37" t="s">
        <v>120</v>
      </c>
      <c r="E135" s="79" t="s">
        <v>121</v>
      </c>
      <c r="F135" s="39" t="n">
        <v>24.027003</v>
      </c>
      <c r="G135" s="39" t="n">
        <f aca="false" ca="false" dt2D="false" dtr="false" t="normal">F135/5.8*1.9*курс_2-F135/5.8*1.9*курс_2*скидка_2</f>
        <v>787.091477586207</v>
      </c>
      <c r="H135" s="39" t="n">
        <f aca="false" ca="false" dt2D="false" dtr="false" t="normal">F135/5.8*2.9*курс_2-F135/5.8*2.9*курс_2*скидка_2</f>
        <v>1201.35015</v>
      </c>
      <c r="I135" s="39" t="n">
        <f aca="false" ca="false" dt2D="false" dtr="false" t="normal">F135/5.8*3.9*курс_2-F135/5.8*3.9*курс_2*скидка_2</f>
        <v>1615.6088224137932</v>
      </c>
    </row>
    <row ht="15" outlineLevel="0" r="136">
      <c r="A136" s="51" t="s"/>
      <c r="B136" s="41" t="s"/>
      <c r="C136" s="42" t="s"/>
      <c r="D136" s="37" t="s">
        <v>122</v>
      </c>
      <c r="E136" s="79" t="s">
        <v>143</v>
      </c>
      <c r="F136" s="39" t="n">
        <v>18.5909724</v>
      </c>
      <c r="G136" s="39" t="n">
        <f aca="false" ca="false" dt2D="false" dtr="false" t="normal">F136/5.8*1.9*курс_2-F136/5.8*1.9*курс_2*скидка_2</f>
        <v>609.0146131034481</v>
      </c>
      <c r="H136" s="39" t="n">
        <f aca="false" ca="false" dt2D="false" dtr="false" t="normal">F136/5.8*2.9*курс_2-F136/5.8*2.9*курс_2*скидка_2</f>
        <v>929.5486199999999</v>
      </c>
      <c r="I136" s="39" t="n">
        <f aca="false" ca="false" dt2D="false" dtr="false" t="normal">F136/5.8*3.9*курс_2-F136/5.8*3.9*курс_2*скидка_2</f>
        <v>1250.0826268965516</v>
      </c>
    </row>
    <row ht="15" outlineLevel="0" r="137">
      <c r="A137" s="51" t="s"/>
      <c r="B137" s="41" t="s"/>
      <c r="C137" s="42" t="s"/>
      <c r="D137" s="37" t="s">
        <v>124</v>
      </c>
      <c r="E137" s="79" t="s">
        <v>138</v>
      </c>
      <c r="F137" s="39" t="n">
        <v>19.2594402</v>
      </c>
      <c r="G137" s="39" t="n">
        <f aca="false" ca="false" dt2D="false" dtr="false" t="normal">F137/5.8*1.9*курс_2-F137/5.8*1.9*курс_2*скидка_2</f>
        <v>630.9126962068966</v>
      </c>
      <c r="H137" s="39" t="n">
        <f aca="false" ca="false" dt2D="false" dtr="false" t="normal">F137/5.8*2.9*курс_2-F137/5.8*2.9*курс_2*скидка_2</f>
        <v>962.97201</v>
      </c>
      <c r="I137" s="39" t="n">
        <f aca="false" ca="false" dt2D="false" dtr="false" t="normal">F137/5.8*3.9*курс_2-F137/5.8*3.9*курс_2*скидка_2</f>
        <v>1295.0313237931034</v>
      </c>
    </row>
    <row ht="15" outlineLevel="0" r="138">
      <c r="A138" s="55" t="s"/>
      <c r="B138" s="44" t="s"/>
      <c r="C138" s="45" t="s"/>
      <c r="D138" s="37" t="s">
        <v>140</v>
      </c>
      <c r="E138" s="79" t="s">
        <v>141</v>
      </c>
      <c r="F138" s="39" t="n">
        <v>18.5909724</v>
      </c>
      <c r="G138" s="39" t="n">
        <f aca="false" ca="false" dt2D="false" dtr="false" t="normal">F138/5.8*1.9*курс_2-F138/5.8*1.9*курс_2*скидка_2</f>
        <v>609.0146131034481</v>
      </c>
      <c r="H138" s="39" t="n">
        <f aca="false" ca="false" dt2D="false" dtr="false" t="normal">F138/5.8*2.9*курс_2-F138/5.8*2.9*курс_2*скидка_2</f>
        <v>929.5486199999999</v>
      </c>
      <c r="I138" s="39" t="n">
        <f aca="false" ca="false" dt2D="false" dtr="false" t="normal">F138/5.8*3.9*курс_2-F138/5.8*3.9*курс_2*скидка_2</f>
        <v>1250.0826268965516</v>
      </c>
    </row>
    <row customHeight="true" ht="18.75" outlineLevel="0" r="139">
      <c r="A139" s="208" t="n"/>
      <c r="B139" s="209" t="s"/>
      <c r="C139" s="209" t="s"/>
      <c r="D139" s="209" t="s"/>
      <c r="E139" s="209" t="s"/>
      <c r="F139" s="210" t="s"/>
      <c r="G139" s="208" t="n"/>
      <c r="H139" s="208" t="n"/>
      <c r="I139" s="208" t="n"/>
    </row>
    <row ht="15" outlineLevel="0" r="140">
      <c r="A140" s="34" t="n"/>
      <c r="B140" s="35" t="s">
        <v>157</v>
      </c>
      <c r="C140" s="36" t="s">
        <v>158</v>
      </c>
      <c r="D140" s="37" t="s">
        <v>114</v>
      </c>
      <c r="E140" s="38" t="s">
        <v>115</v>
      </c>
      <c r="F140" s="39" t="n">
        <v>11.4017904</v>
      </c>
      <c r="G140" s="39" t="n">
        <f aca="false" ca="false" dt2D="false" dtr="false" t="normal">F140/5.8*1.9*курс_2-F140/5.8*1.9*курс_2*скидка_2</f>
        <v>373.5069268965517</v>
      </c>
      <c r="H140" s="39" t="n">
        <f aca="false" ca="false" dt2D="false" dtr="false" t="normal">F140/5.8*2.9*курс_2-F140/5.8*2.9*курс_2*скидка_2</f>
        <v>570.08952</v>
      </c>
      <c r="I140" s="39" t="n">
        <f aca="false" ca="false" dt2D="false" dtr="false" t="normal">F140/5.8*3.9*курс_2-F140/5.8*3.9*курс_2*скидка_2</f>
        <v>766.6721131034483</v>
      </c>
    </row>
    <row ht="15" outlineLevel="0" r="141">
      <c r="A141" s="34" t="n"/>
      <c r="B141" s="41" t="s"/>
      <c r="C141" s="42" t="s"/>
      <c r="D141" s="169" t="s">
        <v>159</v>
      </c>
      <c r="E141" s="34" t="s">
        <v>160</v>
      </c>
      <c r="F141" s="39" t="n">
        <v>13.3819686</v>
      </c>
      <c r="G141" s="39" t="n">
        <f aca="false" ca="false" dt2D="false" dtr="false" t="normal">F141/5.8*1.9*курс_2-F141/5.8*1.9*курс_2*скидка_2</f>
        <v>438.37483344827575</v>
      </c>
      <c r="H141" s="39" t="n">
        <f aca="false" ca="false" dt2D="false" dtr="false" t="normal">F141/5.8*2.9*курс_2-F141/5.8*2.9*курс_2*скидка_2</f>
        <v>669.0984299999999</v>
      </c>
      <c r="I141" s="39" t="n">
        <f aca="false" ca="false" dt2D="false" dtr="false" t="normal">F141/5.8*3.9*курс_2-F141/5.8*3.9*курс_2*скидка_2</f>
        <v>899.822026551724</v>
      </c>
    </row>
    <row ht="15" outlineLevel="0" r="142">
      <c r="A142" s="34" t="n"/>
      <c r="B142" s="41" t="s"/>
      <c r="C142" s="42" t="s"/>
      <c r="D142" s="169" t="s">
        <v>126</v>
      </c>
      <c r="E142" s="34" t="s">
        <v>127</v>
      </c>
      <c r="F142" s="39" t="n">
        <v>10.909899</v>
      </c>
      <c r="G142" s="39" t="n">
        <f aca="false" ca="false" dt2D="false" dtr="false" t="normal">F142/5.8*1.9*курс_2-F142/5.8*1.9*курс_2*скидка_2</f>
        <v>357.39324310344824</v>
      </c>
      <c r="H142" s="39" t="n">
        <f aca="false" ca="false" dt2D="false" dtr="false" t="normal">F142/5.8*2.9*курс_2-F142/5.8*2.9*курс_2*скидка_2</f>
        <v>545.49495</v>
      </c>
      <c r="I142" s="39" t="n">
        <f aca="false" ca="false" dt2D="false" dtr="false" t="normal">F142/5.8*3.9*курс_2-F142/5.8*3.9*курс_2*скидка_2</f>
        <v>733.5966568965517</v>
      </c>
    </row>
    <row ht="15" outlineLevel="0" r="143">
      <c r="A143" s="34" t="n"/>
      <c r="B143" s="41" t="s"/>
      <c r="C143" s="42" t="s"/>
      <c r="D143" s="38" t="n"/>
      <c r="E143" s="38" t="n"/>
      <c r="F143" s="39" t="n"/>
      <c r="G143" s="39" t="n"/>
      <c r="H143" s="39" t="n"/>
      <c r="I143" s="39" t="n"/>
    </row>
    <row ht="15" outlineLevel="0" r="144">
      <c r="A144" s="34" t="n"/>
      <c r="B144" s="41" t="s"/>
      <c r="C144" s="42" t="s"/>
      <c r="D144" s="34" t="n"/>
      <c r="E144" s="34" t="n"/>
      <c r="F144" s="39" t="n"/>
      <c r="G144" s="39" t="n"/>
      <c r="H144" s="39" t="n"/>
      <c r="I144" s="39" t="n"/>
    </row>
    <row ht="15" outlineLevel="0" r="145">
      <c r="A145" s="34" t="n"/>
      <c r="B145" s="41" t="s"/>
      <c r="C145" s="42" t="s"/>
      <c r="D145" s="34" t="n"/>
      <c r="E145" s="34" t="n"/>
      <c r="F145" s="39" t="n"/>
      <c r="G145" s="39" t="n"/>
      <c r="H145" s="39" t="n"/>
      <c r="I145" s="39" t="n"/>
    </row>
    <row ht="15" outlineLevel="0" r="146">
      <c r="A146" s="34" t="n"/>
      <c r="B146" s="44" t="s"/>
      <c r="C146" s="45" t="s"/>
      <c r="D146" s="34" t="n"/>
      <c r="E146" s="34" t="n"/>
      <c r="F146" s="39" t="n"/>
      <c r="G146" s="39" t="n"/>
      <c r="H146" s="39" t="n"/>
      <c r="I146" s="39" t="n"/>
    </row>
    <row ht="15" outlineLevel="0" r="147">
      <c r="A147" s="208" t="n"/>
      <c r="B147" s="209" t="s"/>
      <c r="C147" s="209" t="s"/>
      <c r="D147" s="209" t="s"/>
      <c r="E147" s="209" t="s"/>
      <c r="F147" s="210" t="s"/>
      <c r="G147" s="208" t="n"/>
      <c r="H147" s="208" t="n"/>
      <c r="I147" s="208" t="n"/>
    </row>
    <row ht="15" outlineLevel="0" r="148">
      <c r="A148" s="34" t="n"/>
      <c r="B148" s="35" t="s">
        <v>94</v>
      </c>
      <c r="C148" s="36" t="s">
        <v>95</v>
      </c>
      <c r="D148" s="37" t="s">
        <v>135</v>
      </c>
      <c r="E148" s="79" t="s">
        <v>161</v>
      </c>
      <c r="F148" s="39" t="n">
        <v>24.1152912</v>
      </c>
      <c r="G148" s="39" t="n">
        <f aca="false" ca="false" dt2D="false" dtr="false" t="normal">F148/5.8*1.9*курс_2-F148/5.8*1.9*курс_2*скидка_2</f>
        <v>789.9836772413793</v>
      </c>
      <c r="H148" s="39" t="n">
        <f aca="false" ca="false" dt2D="false" dtr="false" t="normal">F148/5.8*2.9*курс_2-F148/5.8*2.9*курс_2*скидка_2</f>
        <v>1205.7645599999998</v>
      </c>
      <c r="I148" s="39" t="n">
        <f aca="false" ca="false" dt2D="false" dtr="false" t="normal">F148/5.8*3.9*курс_2-F148/5.8*3.9*курс_2*скидка_2</f>
        <v>1621.5454427586205</v>
      </c>
    </row>
    <row ht="15" outlineLevel="0" r="149">
      <c r="A149" s="34" t="n"/>
      <c r="B149" s="41" t="s"/>
      <c r="C149" s="42" t="s"/>
      <c r="D149" s="37" t="s">
        <v>162</v>
      </c>
      <c r="E149" s="79" t="s">
        <v>163</v>
      </c>
      <c r="F149" s="39" t="n">
        <v>23.2828596</v>
      </c>
      <c r="G149" s="39" t="n">
        <f aca="false" ca="false" dt2D="false" dtr="false" t="normal">F149/5.8*1.9*курс_2-F149/5.8*1.9*курс_2*скидка_2</f>
        <v>762.7143662068966</v>
      </c>
      <c r="H149" s="39" t="n">
        <f aca="false" ca="false" dt2D="false" dtr="false" t="normal">F149/5.8*2.9*курс_2-F149/5.8*2.9*курс_2*скидка_2</f>
        <v>1164.14298</v>
      </c>
      <c r="I149" s="39" t="n">
        <f aca="false" ca="false" dt2D="false" dtr="false" t="normal">F149/5.8*3.9*курс_2-F149/5.8*3.9*курс_2*скидка_2</f>
        <v>1565.5715937931036</v>
      </c>
    </row>
    <row ht="15" outlineLevel="0" r="150">
      <c r="A150" s="34" t="n"/>
      <c r="B150" s="41" t="s"/>
      <c r="C150" s="42" t="s"/>
      <c r="D150" s="37" t="n"/>
      <c r="E150" s="79" t="n"/>
      <c r="F150" s="39" t="n"/>
      <c r="G150" s="39" t="n"/>
      <c r="H150" s="39" t="n"/>
      <c r="I150" s="39" t="n"/>
    </row>
    <row ht="15" outlineLevel="0" r="151">
      <c r="A151" s="34" t="n"/>
      <c r="B151" s="41" t="s"/>
      <c r="C151" s="42" t="s"/>
      <c r="D151" s="37" t="n"/>
      <c r="E151" s="79" t="n"/>
      <c r="F151" s="39" t="n"/>
      <c r="G151" s="39" t="n"/>
      <c r="H151" s="39" t="n"/>
      <c r="I151" s="39" t="n"/>
    </row>
    <row ht="15" outlineLevel="0" r="152">
      <c r="A152" s="34" t="n"/>
      <c r="B152" s="41" t="s"/>
      <c r="C152" s="42" t="s"/>
      <c r="D152" s="37" t="n"/>
      <c r="E152" s="79" t="n"/>
      <c r="F152" s="39" t="n"/>
      <c r="G152" s="39" t="n"/>
      <c r="H152" s="39" t="n"/>
      <c r="I152" s="39" t="n"/>
    </row>
    <row ht="15" outlineLevel="0" r="153">
      <c r="A153" s="34" t="n"/>
      <c r="B153" s="41" t="s"/>
      <c r="C153" s="42" t="s"/>
      <c r="D153" s="37" t="n"/>
      <c r="E153" s="79" t="n"/>
      <c r="F153" s="39" t="n"/>
      <c r="G153" s="39" t="n"/>
      <c r="H153" s="39" t="n"/>
      <c r="I153" s="39" t="n"/>
    </row>
    <row ht="15" outlineLevel="0" r="154">
      <c r="A154" s="34" t="n"/>
      <c r="B154" s="44" t="s"/>
      <c r="C154" s="45" t="s"/>
      <c r="D154" s="37" t="n"/>
      <c r="E154" s="79" t="n"/>
      <c r="F154" s="39" t="n"/>
      <c r="G154" s="39" t="n"/>
      <c r="H154" s="39" t="n"/>
      <c r="I154" s="39" t="n"/>
    </row>
    <row customHeight="true" ht="18.75" outlineLevel="0" r="155">
      <c r="A155" s="208" t="n"/>
      <c r="B155" s="209" t="s"/>
      <c r="C155" s="209" t="s"/>
      <c r="D155" s="209" t="s"/>
      <c r="E155" s="209" t="s"/>
      <c r="F155" s="210" t="s"/>
      <c r="G155" s="208" t="n"/>
      <c r="H155" s="208" t="n"/>
      <c r="I155" s="208" t="n"/>
    </row>
    <row customHeight="true" ht="15" outlineLevel="0" r="156">
      <c r="A156" s="50" t="n"/>
      <c r="B156" s="35" t="s">
        <v>96</v>
      </c>
      <c r="C156" s="36" t="s">
        <v>97</v>
      </c>
      <c r="D156" s="37" t="s">
        <v>164</v>
      </c>
      <c r="E156" s="79" t="s">
        <v>105</v>
      </c>
      <c r="F156" s="154" t="n">
        <v>22.0168</v>
      </c>
      <c r="G156" s="39" t="n">
        <f aca="false" ca="false" dt2D="false" dtr="false" t="normal">F156/5.8*1.9*курс_2-F156/5.8*1.9*курс_2*скидка_2</f>
        <v>721.24</v>
      </c>
      <c r="H156" s="39" t="n">
        <f aca="false" ca="false" dt2D="false" dtr="false" t="normal">F156/5.8*2.9*курс_2-F156/5.8*2.9*курс_2*скидка_2</f>
        <v>1100.8400000000001</v>
      </c>
      <c r="I156" s="39" t="n">
        <f aca="false" ca="false" dt2D="false" dtr="false" t="normal">F156/5.8*3.9*курс_2-F156/5.8*3.9*курс_2*скидка_2</f>
        <v>1480.4400000000003</v>
      </c>
    </row>
    <row customHeight="true" ht="15" outlineLevel="0" r="157">
      <c r="A157" s="51" t="s"/>
      <c r="B157" s="41" t="s"/>
      <c r="C157" s="42" t="s"/>
      <c r="D157" s="37" t="s">
        <v>110</v>
      </c>
      <c r="E157" s="79" t="s">
        <v>111</v>
      </c>
      <c r="F157" s="154" t="n">
        <v>24.5188944</v>
      </c>
      <c r="G157" s="39" t="n">
        <f aca="false" ca="false" dt2D="false" dtr="false" t="normal">F157/5.8*1.9*курс_2-F157/5.8*1.9*курс_2*скидка_2</f>
        <v>803.2051613793104</v>
      </c>
      <c r="H157" s="39" t="n">
        <f aca="false" ca="false" dt2D="false" dtr="false" t="normal">F157/5.8*2.9*курс_2-F157/5.8*2.9*курс_2*скидка_2</f>
        <v>1225.9447200000002</v>
      </c>
      <c r="I157" s="39" t="n">
        <f aca="false" ca="false" dt2D="false" dtr="false" t="normal">F157/5.8*3.9*курс_2-F157/5.8*3.9*курс_2*скидка_2</f>
        <v>1648.68427862069</v>
      </c>
    </row>
    <row customHeight="true" ht="15" outlineLevel="0" r="158">
      <c r="A158" s="51" t="s"/>
      <c r="B158" s="41" t="s"/>
      <c r="C158" s="42" t="s"/>
      <c r="D158" s="37" t="s">
        <v>162</v>
      </c>
      <c r="E158" s="79" t="s">
        <v>163</v>
      </c>
      <c r="F158" s="154" t="n">
        <v>24.0648408</v>
      </c>
      <c r="G158" s="39" t="n">
        <f aca="false" ca="false" dt2D="false" dtr="false" t="normal">F158/5.8*1.9*курс_2-F158/5.8*1.9*курс_2*скидка_2</f>
        <v>788.3309917241379</v>
      </c>
      <c r="H158" s="39" t="n">
        <f aca="false" ca="false" dt2D="false" dtr="false" t="normal">F158/5.8*2.9*курс_2-F158/5.8*2.9*курс_2*скидка_2</f>
        <v>1203.2420399999999</v>
      </c>
      <c r="I158" s="39" t="n">
        <f aca="false" ca="false" dt2D="false" dtr="false" t="normal">F158/5.8*3.9*курс_2-F158/5.8*3.9*курс_2*скидка_2</f>
        <v>1618.1530882758623</v>
      </c>
    </row>
    <row customHeight="true" ht="15" outlineLevel="0" r="159">
      <c r="A159" s="51" t="s"/>
      <c r="B159" s="41" t="s"/>
      <c r="C159" s="42" t="s"/>
      <c r="D159" s="37" t="s">
        <v>135</v>
      </c>
      <c r="E159" s="79" t="s">
        <v>136</v>
      </c>
      <c r="F159" s="154" t="n">
        <v>24.9224976</v>
      </c>
      <c r="G159" s="39" t="n">
        <f aca="false" ca="false" dt2D="false" dtr="false" t="normal">F159/5.8*1.9*курс_2-F159/5.8*1.9*курс_2*скидка_2</f>
        <v>816.4266455172415</v>
      </c>
      <c r="H159" s="39" t="n">
        <f aca="false" ca="false" dt2D="false" dtr="false" t="normal">F159/5.8*2.9*курс_2-F159/5.8*2.9*курс_2*скидка_2</f>
        <v>1246.12488</v>
      </c>
      <c r="I159" s="39" t="n">
        <f aca="false" ca="false" dt2D="false" dtr="false" t="normal">F159/5.8*3.9*курс_2-F159/5.8*3.9*курс_2*скидка_2</f>
        <v>1675.8231144827587</v>
      </c>
    </row>
    <row customHeight="true" ht="15" outlineLevel="0" r="160">
      <c r="A160" s="51" t="s"/>
      <c r="B160" s="41" t="s"/>
      <c r="C160" s="42" t="s"/>
      <c r="D160" s="37" t="n"/>
      <c r="E160" s="79" t="n"/>
      <c r="F160" s="154" t="n"/>
      <c r="G160" s="154" t="n"/>
      <c r="H160" s="154" t="n"/>
      <c r="I160" s="154" t="n"/>
    </row>
    <row customHeight="true" ht="15" outlineLevel="0" r="161">
      <c r="A161" s="51" t="s"/>
      <c r="B161" s="41" t="s"/>
      <c r="C161" s="42" t="s"/>
      <c r="D161" s="37" t="n"/>
      <c r="E161" s="79" t="n"/>
      <c r="F161" s="154" t="n"/>
      <c r="G161" s="154" t="n"/>
      <c r="H161" s="154" t="n"/>
      <c r="I161" s="154" t="n"/>
    </row>
    <row customHeight="true" ht="15" outlineLevel="0" r="162">
      <c r="A162" s="55" t="s"/>
      <c r="B162" s="44" t="s"/>
      <c r="C162" s="45" t="s"/>
      <c r="D162" s="37" t="n"/>
      <c r="E162" s="79" t="n"/>
      <c r="F162" s="154" t="n"/>
      <c r="G162" s="154" t="n"/>
      <c r="H162" s="154" t="n"/>
      <c r="I162" s="154" t="n"/>
    </row>
    <row ht="15" outlineLevel="0" r="163">
      <c r="A163" s="208" t="n"/>
      <c r="B163" s="209" t="s"/>
      <c r="C163" s="209" t="s"/>
      <c r="D163" s="209" t="s"/>
      <c r="E163" s="209" t="s"/>
      <c r="F163" s="210" t="s"/>
      <c r="G163" s="208" t="n"/>
      <c r="H163" s="208" t="n"/>
      <c r="I163" s="208" t="n"/>
    </row>
  </sheetData>
  <mergeCells count="50">
    <mergeCell ref="G2:I2"/>
    <mergeCell ref="A4:I4"/>
    <mergeCell ref="D3:E3"/>
    <mergeCell ref="A1:C2"/>
    <mergeCell ref="A21:F21"/>
    <mergeCell ref="A38:F38"/>
    <mergeCell ref="A49:F49"/>
    <mergeCell ref="A60:F60"/>
    <mergeCell ref="A111:A123"/>
    <mergeCell ref="A94:A109"/>
    <mergeCell ref="A76:A92"/>
    <mergeCell ref="A5:A20"/>
    <mergeCell ref="A22:A37"/>
    <mergeCell ref="A39:A48"/>
    <mergeCell ref="A50:A59"/>
    <mergeCell ref="A61:A74"/>
    <mergeCell ref="A156:A162"/>
    <mergeCell ref="A125:A138"/>
    <mergeCell ref="C5:C20"/>
    <mergeCell ref="B5:B20"/>
    <mergeCell ref="B22:B37"/>
    <mergeCell ref="C22:C37"/>
    <mergeCell ref="C39:C48"/>
    <mergeCell ref="B39:B48"/>
    <mergeCell ref="C50:C59"/>
    <mergeCell ref="B50:B59"/>
    <mergeCell ref="C61:C74"/>
    <mergeCell ref="B61:B74"/>
    <mergeCell ref="B76:B92"/>
    <mergeCell ref="C76:C92"/>
    <mergeCell ref="C94:C109"/>
    <mergeCell ref="A163:F163"/>
    <mergeCell ref="B156:B162"/>
    <mergeCell ref="C156:C162"/>
    <mergeCell ref="A155:F155"/>
    <mergeCell ref="B148:B154"/>
    <mergeCell ref="C148:C154"/>
    <mergeCell ref="A147:F147"/>
    <mergeCell ref="B140:B146"/>
    <mergeCell ref="C140:C146"/>
    <mergeCell ref="A139:F139"/>
    <mergeCell ref="B125:B138"/>
    <mergeCell ref="A124:F124"/>
    <mergeCell ref="B111:B123"/>
    <mergeCell ref="C125:C138"/>
    <mergeCell ref="A75:F75"/>
    <mergeCell ref="B94:B109"/>
    <mergeCell ref="C111:C123"/>
    <mergeCell ref="A93:F93"/>
    <mergeCell ref="A110:F110"/>
  </mergeCells>
  <hyperlinks>
    <hyperlink display="https://modusline.ru/catalog/razdvizhnye-sistemy-modus-dlya-shkafov-kupe/shkafnoj-profil-modus/assortiment-profilej-ms" r:id="rId1" ref="A4"/>
  </hyperlinks>
  <pageMargins bottom="0.75" footer="0.300000011920929" header="0.300000011920929" left="0.700000047683716" right="0.700000047683716" top="0.75"/>
  <pageSetup fitToHeight="0" fitToWidth="0" orientation="portrait" paperHeight="297mm" paperSize="9" paperWidth="210mm" scale="100"/>
  <drawing r:id="rId2"/>
</worksheet>
</file>

<file path=xl/worksheets/sheet21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J88"/>
  <sheetViews>
    <sheetView showZeros="true" workbookViewId="0">
      <pane activePane="bottomLeft" state="frozen" topLeftCell="A4" xSplit="0" ySplit="3"/>
    </sheetView>
  </sheetViews>
  <sheetFormatPr baseColWidth="8" customHeight="false" defaultColWidth="9.14062530925693" defaultRowHeight="18.75" zeroHeight="false"/>
  <cols>
    <col customWidth="true" max="1" min="1" outlineLevel="0" width="20.0000006766647"/>
    <col customWidth="true" max="2" min="2" outlineLevel="0" style="14" width="11.9999993233353"/>
    <col customWidth="true" max="3" min="3" outlineLevel="0" style="15" width="25.1406253092569"/>
    <col customWidth="true" max="4" min="4" outlineLevel="0" width="17.1406253092569"/>
    <col customWidth="true" max="5" min="5" outlineLevel="0" width="6.71093745638684"/>
    <col customWidth="true" hidden="true" max="6" min="6" outlineLevel="0" width="7.28515649648041"/>
    <col customWidth="true" max="9" min="7" outlineLevel="0" style="404" width="8.42578112907261"/>
    <col customWidth="true" max="10" min="10" outlineLevel="0" width="11.710937625553"/>
  </cols>
  <sheetData>
    <row customHeight="true" ht="33.75" outlineLevel="0" r="1">
      <c r="A1" s="21" t="n"/>
      <c r="B1" s="21" t="s"/>
      <c r="C1" s="21" t="s"/>
      <c r="D1" s="178" t="s">
        <v>2</v>
      </c>
      <c r="E1" s="179" t="n">
        <f aca="false" ca="false" dt2D="false" dtr="false" t="normal">'Ваша скидка'!D9</f>
        <v>0</v>
      </c>
    </row>
    <row customHeight="true" ht="26.25" outlineLevel="0" r="2">
      <c r="A2" s="21" t="s"/>
      <c r="B2" s="21" t="s"/>
      <c r="C2" s="21" t="s"/>
      <c r="D2" s="411" t="s">
        <v>21</v>
      </c>
      <c r="E2" s="508" t="n">
        <f aca="false" ca="false" dt2D="false" dtr="false" t="normal">'Ваша скидка'!H2</f>
        <v>100</v>
      </c>
      <c r="G2" s="30" t="s">
        <v>23</v>
      </c>
      <c r="H2" s="602" t="s"/>
      <c r="I2" s="603" t="s"/>
    </row>
    <row customHeight="true" ht="32.25" outlineLevel="0" r="3">
      <c r="A3" s="50" t="n"/>
      <c r="B3" s="181" t="s"/>
      <c r="C3" s="182" t="s"/>
      <c r="D3" s="28" t="s">
        <v>22</v>
      </c>
      <c r="E3" s="29" t="s"/>
      <c r="F3" s="183" t="s">
        <v>24</v>
      </c>
      <c r="G3" s="604" t="n">
        <v>1.9</v>
      </c>
      <c r="H3" s="604" t="n">
        <v>2.9</v>
      </c>
      <c r="I3" s="604" t="n">
        <v>3.9</v>
      </c>
    </row>
    <row customHeight="true" ht="18.75" outlineLevel="0" r="4">
      <c r="A4" s="115" t="s">
        <v>67</v>
      </c>
      <c r="B4" s="116" t="s"/>
      <c r="C4" s="116" t="s"/>
      <c r="D4" s="116" t="s"/>
      <c r="E4" s="116" t="s"/>
      <c r="F4" s="116" t="s"/>
      <c r="G4" s="116" t="s"/>
      <c r="H4" s="116" t="s"/>
      <c r="I4" s="117" t="s"/>
    </row>
    <row customHeight="true" ht="15" outlineLevel="0" r="5">
      <c r="A5" s="50" t="n"/>
      <c r="B5" s="35" t="s">
        <v>176</v>
      </c>
      <c r="C5" s="36" t="s">
        <v>177</v>
      </c>
      <c r="D5" s="169" t="s">
        <v>44</v>
      </c>
      <c r="E5" s="34" t="s">
        <v>31</v>
      </c>
      <c r="F5" s="186" t="n">
        <v>28.0125846</v>
      </c>
      <c r="G5" s="39" t="n">
        <f aca="false" ca="false" dt2D="false" dtr="false" t="normal">F5/5.8*1.9*курс_5-F5/5.8*1.9*курс_5*скидка_5</f>
        <v>917.653633448276</v>
      </c>
      <c r="H5" s="39" t="n">
        <f aca="false" ca="false" dt2D="false" dtr="false" t="normal">F5/5.8*2.9*курс_5-F5/5.8*2.9*курс_5*скидка_5</f>
        <v>1400.6292300000005</v>
      </c>
      <c r="I5" s="39" t="n">
        <f aca="false" ca="false" dt2D="false" dtr="false" t="normal">F5/5.8*3.9*курс_5-F5/5.8*3.9*курс_5*скидка_5</f>
        <v>1883.6048265517245</v>
      </c>
    </row>
    <row customHeight="true" ht="15" outlineLevel="0" r="6">
      <c r="A6" s="51" t="s"/>
      <c r="B6" s="41" t="s"/>
      <c r="C6" s="42" t="s"/>
      <c r="D6" s="169" t="s">
        <v>46</v>
      </c>
      <c r="E6" s="34" t="s">
        <v>33</v>
      </c>
      <c r="F6" s="186" t="n">
        <v>28.504476</v>
      </c>
      <c r="G6" s="39" t="n">
        <f aca="false" ca="false" dt2D="false" dtr="false" t="normal">F6/5.8*1.9*курс_5-F6/5.8*1.9*курс_5*скидка_5</f>
        <v>933.7673172413793</v>
      </c>
      <c r="H6" s="39" t="n">
        <f aca="false" ca="false" dt2D="false" dtr="false" t="normal">F6/5.8*2.9*курс_5-F6/5.8*2.9*курс_5*скидка_5</f>
        <v>1425.2238</v>
      </c>
      <c r="I6" s="39" t="n">
        <f aca="false" ca="false" dt2D="false" dtr="false" t="normal">F6/5.8*3.9*курс_5-F6/5.8*3.9*курс_5*скидка_5</f>
        <v>1916.6802827586207</v>
      </c>
    </row>
    <row customHeight="true" ht="15" outlineLevel="0" r="7">
      <c r="A7" s="51" t="s"/>
      <c r="B7" s="41" t="s"/>
      <c r="C7" s="42" t="s"/>
      <c r="D7" s="169" t="s">
        <v>167</v>
      </c>
      <c r="E7" s="34" t="s">
        <v>105</v>
      </c>
      <c r="F7" s="186" t="n">
        <v>29.6774478</v>
      </c>
      <c r="G7" s="39" t="n">
        <f aca="false" ca="false" dt2D="false" dtr="false" t="normal">F7/5.8*1.9*курс_5-F7/5.8*1.9*курс_5*скидка_5</f>
        <v>972.1922555172414</v>
      </c>
      <c r="H7" s="39" t="n">
        <f aca="false" ca="false" dt2D="false" dtr="false" t="normal">F7/5.8*2.9*курс_5-F7/5.8*2.9*курс_5*скидка_5</f>
        <v>1483.8723900000002</v>
      </c>
      <c r="I7" s="39" t="n">
        <f aca="false" ca="false" dt2D="false" dtr="false" t="normal">F7/5.8*3.9*курс_5-F7/5.8*3.9*курс_5*скидка_5</f>
        <v>1995.5525244827588</v>
      </c>
    </row>
    <row customHeight="true" ht="15" outlineLevel="0" r="8">
      <c r="A8" s="51" t="s"/>
      <c r="B8" s="41" t="s"/>
      <c r="C8" s="42" t="s"/>
      <c r="D8" s="169" t="s">
        <v>108</v>
      </c>
      <c r="E8" s="34" t="s">
        <v>109</v>
      </c>
      <c r="F8" s="186" t="n">
        <v>33.6630294</v>
      </c>
      <c r="G8" s="39" t="n">
        <f aca="false" ca="false" dt2D="false" dtr="false" t="normal">F8/5.8*1.9*курс_5-F8/5.8*1.9*курс_5*скидка_5</f>
        <v>1102.7544113793106</v>
      </c>
      <c r="H8" s="39" t="n">
        <f aca="false" ca="false" dt2D="false" dtr="false" t="normal">F8/5.8*2.9*курс_5-F8/5.8*2.9*курс_5*скидка_5</f>
        <v>1683.1514700000002</v>
      </c>
      <c r="I8" s="39" t="n">
        <f aca="false" ca="false" dt2D="false" dtr="false" t="normal">F8/5.8*3.9*курс_5-F8/5.8*3.9*курс_5*скидка_5</f>
        <v>2263.54852862069</v>
      </c>
    </row>
    <row customHeight="true" ht="15" outlineLevel="0" r="9">
      <c r="A9" s="51" t="s"/>
      <c r="B9" s="41" t="s"/>
      <c r="C9" s="42" t="s"/>
      <c r="D9" s="169" t="s">
        <v>168</v>
      </c>
      <c r="E9" s="34" t="s">
        <v>37</v>
      </c>
      <c r="F9" s="186" t="n">
        <v>35.5170816</v>
      </c>
      <c r="G9" s="39" t="n">
        <f aca="false" ca="false" dt2D="false" dtr="false" t="normal">F9/5.8*1.9*курс_5-F9/5.8*1.9*курс_5*скидка_5</f>
        <v>1163.490604137931</v>
      </c>
      <c r="H9" s="39" t="n">
        <f aca="false" ca="false" dt2D="false" dtr="false" t="normal">F9/5.8*2.9*курс_5-F9/5.8*2.9*курс_5*скидка_5</f>
        <v>1775.8540800000003</v>
      </c>
      <c r="I9" s="39" t="n">
        <f aca="false" ca="false" dt2D="false" dtr="false" t="normal">F9/5.8*3.9*курс_5-F9/5.8*3.9*курс_5*скидка_5</f>
        <v>2388.2175558620693</v>
      </c>
    </row>
    <row customHeight="true" ht="15" outlineLevel="0" r="10">
      <c r="A10" s="51" t="s"/>
      <c r="B10" s="41" t="s"/>
      <c r="C10" s="42" t="s"/>
      <c r="D10" s="169" t="s">
        <v>114</v>
      </c>
      <c r="E10" s="34" t="s">
        <v>115</v>
      </c>
      <c r="F10" s="186" t="n">
        <v>33.8774436</v>
      </c>
      <c r="G10" s="39" t="n">
        <f aca="false" ca="false" dt2D="false" dtr="false" t="normal">F10/5.8*1.9*курс_5-F10/5.8*1.9*курс_5*скидка_5</f>
        <v>1109.7783248275866</v>
      </c>
      <c r="H10" s="39" t="n">
        <f aca="false" ca="false" dt2D="false" dtr="false" t="normal">F10/5.8*2.9*курс_5-F10/5.8*2.9*курс_5*скидка_5</f>
        <v>1693.8721800000003</v>
      </c>
      <c r="I10" s="39" t="n">
        <f aca="false" ca="false" dt2D="false" dtr="false" t="normal">F10/5.8*3.9*курс_5-F10/5.8*3.9*курс_5*скидка_5</f>
        <v>2277.966035172414</v>
      </c>
    </row>
    <row customHeight="true" ht="15" outlineLevel="0" r="11">
      <c r="A11" s="51" t="s"/>
      <c r="B11" s="41" t="s"/>
      <c r="C11" s="42" t="s"/>
      <c r="D11" s="169" t="s">
        <v>169</v>
      </c>
      <c r="E11" s="34" t="s">
        <v>117</v>
      </c>
      <c r="F11" s="186" t="n">
        <v>38.2540158</v>
      </c>
      <c r="G11" s="39" t="n">
        <f aca="false" ca="false" dt2D="false" dtr="false" t="normal">F11/5.8*1.9*курс_5-F11/5.8*1.9*курс_5*скидка_5</f>
        <v>1253.148793448276</v>
      </c>
      <c r="H11" s="39" t="n">
        <f aca="false" ca="false" dt2D="false" dtr="false" t="normal">F11/5.8*2.9*курс_5-F11/5.8*2.9*курс_5*скидка_5</f>
        <v>1912.7007899999999</v>
      </c>
      <c r="I11" s="39" t="n">
        <f aca="false" ca="false" dt2D="false" dtr="false" t="normal">F11/5.8*3.9*курс_5-F11/5.8*3.9*курс_5*скидка_5</f>
        <v>2572.2527865517245</v>
      </c>
    </row>
    <row customHeight="true" ht="15" outlineLevel="0" r="12">
      <c r="A12" s="51" t="s"/>
      <c r="B12" s="41" t="s"/>
      <c r="C12" s="42" t="s"/>
      <c r="D12" s="169" t="s">
        <v>159</v>
      </c>
      <c r="E12" s="34" t="s">
        <v>160</v>
      </c>
      <c r="F12" s="186" t="n">
        <v>39.7801404</v>
      </c>
      <c r="G12" s="39" t="n">
        <f aca="false" ca="false" dt2D="false" dtr="false" t="normal">F12/5.8*1.9*курс_5-F12/5.8*1.9*курс_5*скидка_5</f>
        <v>1303.1425303448275</v>
      </c>
      <c r="H12" s="39" t="n">
        <f aca="false" ca="false" dt2D="false" dtr="false" t="normal">F12/5.8*2.9*курс_5-F12/5.8*2.9*курс_5*скидка_5</f>
        <v>1989.00702</v>
      </c>
      <c r="I12" s="39" t="n">
        <f aca="false" ca="false" dt2D="false" dtr="false" t="normal">F12/5.8*3.9*курс_5-F12/5.8*3.9*курс_5*скидка_5</f>
        <v>2674.8715096551723</v>
      </c>
    </row>
    <row customHeight="true" ht="15" outlineLevel="0" r="13">
      <c r="A13" s="51" t="s"/>
      <c r="B13" s="41" t="s"/>
      <c r="C13" s="42" t="s"/>
      <c r="D13" s="169" t="s">
        <v>152</v>
      </c>
      <c r="E13" s="34" t="s">
        <v>153</v>
      </c>
      <c r="F13" s="186" t="n">
        <v>39.7801404</v>
      </c>
      <c r="G13" s="39" t="n">
        <f aca="false" ca="false" dt2D="false" dtr="false" t="normal">F13/5.8*1.9*курс_5-F13/5.8*1.9*курс_5*скидка_5</f>
        <v>1303.1425303448275</v>
      </c>
      <c r="H13" s="39" t="n">
        <f aca="false" ca="false" dt2D="false" dtr="false" t="normal">F13/5.8*2.9*курс_5-F13/5.8*2.9*курс_5*скидка_5</f>
        <v>1989.00702</v>
      </c>
      <c r="I13" s="39" t="n">
        <f aca="false" ca="false" dt2D="false" dtr="false" t="normal">F13/5.8*3.9*курс_5-F13/5.8*3.9*курс_5*скидка_5</f>
        <v>2674.8715096551723</v>
      </c>
    </row>
    <row customHeight="true" ht="15" outlineLevel="0" r="14">
      <c r="A14" s="51" t="s"/>
      <c r="B14" s="41" t="s"/>
      <c r="C14" s="42" t="s"/>
      <c r="D14" s="169" t="s">
        <v>126</v>
      </c>
      <c r="E14" s="34" t="s">
        <v>127</v>
      </c>
      <c r="F14" s="186" t="n">
        <v>32.4396072</v>
      </c>
      <c r="G14" s="39" t="n">
        <f aca="false" ca="false" dt2D="false" dtr="false" t="normal">F14/5.8*1.9*курс_5-F14/5.8*1.9*курс_5*скидка_5</f>
        <v>1062.6767875862067</v>
      </c>
      <c r="H14" s="39" t="n">
        <f aca="false" ca="false" dt2D="false" dtr="false" t="normal">F14/5.8*2.9*курс_5-F14/5.8*2.9*курс_5*скидка_5</f>
        <v>1621.9803599999998</v>
      </c>
      <c r="I14" s="39" t="n">
        <f aca="false" ca="false" dt2D="false" dtr="false" t="normal">F14/5.8*3.9*курс_5-F14/5.8*3.9*курс_5*скидка_5</f>
        <v>2181.283932413793</v>
      </c>
    </row>
    <row customHeight="true" ht="18.75" outlineLevel="0" r="15">
      <c r="A15" s="51" t="s"/>
      <c r="B15" s="41" t="s"/>
      <c r="C15" s="42" t="s"/>
      <c r="D15" s="37" t="s">
        <v>144</v>
      </c>
      <c r="E15" s="38" t="s">
        <v>131</v>
      </c>
      <c r="F15" s="186" t="n">
        <v>33.6630294</v>
      </c>
      <c r="G15" s="39" t="n">
        <f aca="false" ca="false" dt2D="false" dtr="false" t="normal">F15/5.8*1.9*курс_5-F15/5.8*1.9*курс_5*скидка_5</f>
        <v>1102.7544113793106</v>
      </c>
      <c r="H15" s="39" t="n">
        <f aca="false" ca="false" dt2D="false" dtr="false" t="normal">F15/5.8*2.9*курс_5-F15/5.8*2.9*курс_5*скидка_5</f>
        <v>1683.1514700000002</v>
      </c>
      <c r="I15" s="39" t="n">
        <f aca="false" ca="false" dt2D="false" dtr="false" t="normal">F15/5.8*3.9*курс_5-F15/5.8*3.9*курс_5*скидка_5</f>
        <v>2263.54852862069</v>
      </c>
      <c r="J15" s="185" t="n"/>
    </row>
    <row customHeight="true" ht="18.75" outlineLevel="0" r="16">
      <c r="A16" s="51" t="s"/>
      <c r="B16" s="41" t="s"/>
      <c r="C16" s="42" t="s"/>
      <c r="D16" s="37" t="s">
        <v>149</v>
      </c>
      <c r="E16" s="38" t="s">
        <v>150</v>
      </c>
      <c r="F16" s="186" t="n">
        <v>33.6630294</v>
      </c>
      <c r="G16" s="39" t="n">
        <f aca="false" ca="false" dt2D="false" dtr="false" t="normal">F16/5.8*1.9*курс_5-F16/5.8*1.9*курс_5*скидка_5</f>
        <v>1102.7544113793106</v>
      </c>
      <c r="H16" s="39" t="n">
        <f aca="false" ca="false" dt2D="false" dtr="false" t="normal">F16/5.8*2.9*курс_5-F16/5.8*2.9*курс_5*скидка_5</f>
        <v>1683.1514700000002</v>
      </c>
      <c r="I16" s="39" t="n">
        <f aca="false" ca="false" dt2D="false" dtr="false" t="normal">F16/5.8*3.9*курс_5-F16/5.8*3.9*курс_5*скидка_5</f>
        <v>2263.54852862069</v>
      </c>
      <c r="J16" s="185" t="n"/>
    </row>
    <row customHeight="true" ht="18.75" outlineLevel="0" r="17">
      <c r="A17" s="55" t="s"/>
      <c r="B17" s="44" t="s"/>
      <c r="C17" s="45" t="s"/>
      <c r="D17" s="37" t="s">
        <v>112</v>
      </c>
      <c r="E17" s="38" t="s">
        <v>113</v>
      </c>
      <c r="F17" s="186" t="n">
        <v>39.79</v>
      </c>
      <c r="G17" s="39" t="n">
        <f aca="false" ca="false" dt2D="false" dtr="false" t="normal">F17/5.8*1.9*курс_5-F17/5.8*1.9*курс_5*скидка_5</f>
        <v>1303.4655172413793</v>
      </c>
      <c r="H17" s="39" t="n">
        <f aca="false" ca="false" dt2D="false" dtr="false" t="normal">F17/5.8*2.9*курс_5-F17/5.8*2.9*курс_5*скидка_5</f>
        <v>1989.5</v>
      </c>
      <c r="I17" s="39" t="n">
        <f aca="false" ca="false" dt2D="false" dtr="false" t="normal">F17/5.8*3.9*курс_5-F17/5.8*3.9*курс_5*скидка_5</f>
        <v>2675.5344827586205</v>
      </c>
      <c r="J17" s="185" t="n"/>
    </row>
    <row customHeight="true" ht="18.75" outlineLevel="0" r="18">
      <c r="A18" s="208" t="n"/>
      <c r="B18" s="209" t="s"/>
      <c r="C18" s="209" t="s"/>
      <c r="D18" s="209" t="s"/>
      <c r="E18" s="209" t="s"/>
      <c r="F18" s="210" t="s"/>
      <c r="G18" s="606" t="n"/>
      <c r="H18" s="606" t="n"/>
      <c r="I18" s="606" t="n"/>
    </row>
    <row customHeight="true" ht="15" outlineLevel="0" r="19">
      <c r="A19" s="50" t="n"/>
      <c r="B19" s="35" t="s">
        <v>179</v>
      </c>
      <c r="C19" s="36" t="s">
        <v>180</v>
      </c>
      <c r="D19" s="169" t="s">
        <v>44</v>
      </c>
      <c r="E19" s="34" t="s">
        <v>31</v>
      </c>
      <c r="F19" s="186" t="n">
        <v>26.4612348</v>
      </c>
      <c r="G19" s="39" t="n">
        <f aca="false" ca="false" dt2D="false" dtr="false" t="normal">F19/5.8*1.9*курс_5-F19/5.8*1.9*курс_5*скидка_5</f>
        <v>866.8335537931035</v>
      </c>
      <c r="H19" s="39" t="n">
        <f aca="false" ca="false" dt2D="false" dtr="false" t="normal">F19/5.8*2.9*курс_5-F19/5.8*2.9*курс_5*скидка_5</f>
        <v>1323.06174</v>
      </c>
      <c r="I19" s="39" t="n">
        <f aca="false" ca="false" dt2D="false" dtr="false" t="normal">F19/5.8*3.9*курс_5-F19/5.8*3.9*курс_5*скидка_5</f>
        <v>1779.2899262068968</v>
      </c>
    </row>
    <row customHeight="true" ht="15" outlineLevel="0" r="20">
      <c r="A20" s="51" t="s"/>
      <c r="B20" s="41" t="s"/>
      <c r="C20" s="42" t="s"/>
      <c r="D20" s="169" t="s">
        <v>46</v>
      </c>
      <c r="E20" s="34" t="s">
        <v>33</v>
      </c>
      <c r="F20" s="186" t="n">
        <v>26.9405136</v>
      </c>
      <c r="G20" s="39" t="n">
        <f aca="false" ca="false" dt2D="false" dtr="false" t="normal">F20/5.8*1.9*курс_5-F20/5.8*1.9*курс_5*скидка_5</f>
        <v>882.5340662068966</v>
      </c>
      <c r="H20" s="39" t="n">
        <f aca="false" ca="false" dt2D="false" dtr="false" t="normal">F20/5.8*2.9*курс_5-F20/5.8*2.9*курс_5*скидка_5</f>
        <v>1347.0256800000002</v>
      </c>
      <c r="I20" s="39" t="n">
        <f aca="false" ca="false" dt2D="false" dtr="false" t="normal">F20/5.8*3.9*курс_5-F20/5.8*3.9*курс_5*скидка_5</f>
        <v>1811.5172937931036</v>
      </c>
    </row>
    <row customHeight="true" ht="15" outlineLevel="0" r="21">
      <c r="A21" s="51" t="s"/>
      <c r="B21" s="41" t="s"/>
      <c r="C21" s="42" t="s"/>
      <c r="D21" s="169" t="s">
        <v>167</v>
      </c>
      <c r="E21" s="34" t="s">
        <v>105</v>
      </c>
      <c r="F21" s="186" t="n">
        <v>28.0378098</v>
      </c>
      <c r="G21" s="39" t="n">
        <f aca="false" ca="false" dt2D="false" dtr="false" t="normal">F21/5.8*1.9*курс_5-F21/5.8*1.9*курс_5*скидка_5</f>
        <v>918.4799762068966</v>
      </c>
      <c r="H21" s="39" t="n">
        <f aca="false" ca="false" dt2D="false" dtr="false" t="normal">F21/5.8*2.9*курс_5-F21/5.8*2.9*курс_5*скидка_5</f>
        <v>1401.89049</v>
      </c>
      <c r="I21" s="39" t="n">
        <f aca="false" ca="false" dt2D="false" dtr="false" t="normal">F21/5.8*3.9*курс_5-F21/5.8*3.9*курс_5*скидка_5</f>
        <v>1885.3010037931035</v>
      </c>
    </row>
    <row customHeight="true" ht="15" outlineLevel="0" r="22">
      <c r="A22" s="51" t="s"/>
      <c r="B22" s="41" t="s"/>
      <c r="C22" s="42" t="s"/>
      <c r="D22" s="169" t="s">
        <v>108</v>
      </c>
      <c r="E22" s="34" t="s">
        <v>109</v>
      </c>
      <c r="F22" s="186" t="n">
        <v>31.7963646</v>
      </c>
      <c r="G22" s="39" t="n">
        <f aca="false" ca="false" dt2D="false" dtr="false" t="normal">F22/5.8*1.9*курс_5-F22/5.8*1.9*курс_5*скидка_5</f>
        <v>1041.6050472413795</v>
      </c>
      <c r="H22" s="39" t="n">
        <f aca="false" ca="false" dt2D="false" dtr="false" t="normal">F22/5.8*2.9*курс_5-F22/5.8*2.9*курс_5*скидка_5</f>
        <v>1589.81823</v>
      </c>
      <c r="I22" s="39" t="n">
        <f aca="false" ca="false" dt2D="false" dtr="false" t="normal">F22/5.8*3.9*курс_5-F22/5.8*3.9*курс_5*скидка_5</f>
        <v>2138.0314127586207</v>
      </c>
    </row>
    <row customHeight="true" ht="15" outlineLevel="0" r="23">
      <c r="A23" s="51" t="s"/>
      <c r="B23" s="41" t="s"/>
      <c r="C23" s="42" t="s"/>
      <c r="D23" s="169" t="s">
        <v>168</v>
      </c>
      <c r="E23" s="34" t="s">
        <v>37</v>
      </c>
      <c r="F23" s="186" t="n">
        <v>33.5621286</v>
      </c>
      <c r="G23" s="39" t="n">
        <f aca="false" ca="false" dt2D="false" dtr="false" t="normal">F23/5.8*1.9*курс_5-F23/5.8*1.9*курс_5*скидка_5</f>
        <v>1099.4490403448274</v>
      </c>
      <c r="H23" s="39" t="n">
        <f aca="false" ca="false" dt2D="false" dtr="false" t="normal">F23/5.8*2.9*курс_5-F23/5.8*2.9*курс_5*скидка_5</f>
        <v>1678.1064299999998</v>
      </c>
      <c r="I23" s="39" t="n">
        <f aca="false" ca="false" dt2D="false" dtr="false" t="normal">F23/5.8*3.9*курс_5-F23/5.8*3.9*курс_5*скидка_5</f>
        <v>2256.763819655172</v>
      </c>
    </row>
    <row customHeight="true" ht="15" outlineLevel="0" r="24">
      <c r="A24" s="51" t="s"/>
      <c r="B24" s="41" t="s"/>
      <c r="C24" s="42" t="s"/>
      <c r="D24" s="169" t="s">
        <v>114</v>
      </c>
      <c r="E24" s="34" t="s">
        <v>115</v>
      </c>
      <c r="F24" s="186" t="n">
        <v>32.0107788</v>
      </c>
      <c r="G24" s="39" t="n">
        <f aca="false" ca="false" dt2D="false" dtr="false" t="normal">F24/5.8*1.9*курс_5-F24/5.8*1.9*курс_5*скидка_5</f>
        <v>1048.6289606896553</v>
      </c>
      <c r="H24" s="39" t="n">
        <f aca="false" ca="false" dt2D="false" dtr="false" t="normal">F24/5.8*2.9*курс_5-F24/5.8*2.9*курс_5*скидка_5</f>
        <v>1600.5389400000001</v>
      </c>
      <c r="I24" s="39" t="n">
        <f aca="false" ca="false" dt2D="false" dtr="false" t="normal">F24/5.8*3.9*курс_5-F24/5.8*3.9*курс_5*скидка_5</f>
        <v>2152.4489193103454</v>
      </c>
    </row>
    <row customHeight="true" ht="15" outlineLevel="0" r="25">
      <c r="A25" s="51" t="s"/>
      <c r="B25" s="41" t="s"/>
      <c r="C25" s="42" t="s"/>
      <c r="D25" s="169" t="s">
        <v>169</v>
      </c>
      <c r="E25" s="34" t="s">
        <v>117</v>
      </c>
      <c r="F25" s="186" t="n">
        <v>36.135099</v>
      </c>
      <c r="G25" s="39" t="n">
        <f aca="false" ca="false" dt2D="false" dtr="false" t="normal">F25/5.8*1.9*курс_5-F25/5.8*1.9*курс_5*скидка_5</f>
        <v>1183.7360017241376</v>
      </c>
      <c r="H25" s="39" t="n">
        <f aca="false" ca="false" dt2D="false" dtr="false" t="normal">F25/5.8*2.9*курс_5-F25/5.8*2.9*курс_5*скидка_5</f>
        <v>1806.7549499999998</v>
      </c>
      <c r="I25" s="39" t="n">
        <f aca="false" ca="false" dt2D="false" dtr="false" t="normal">F25/5.8*3.9*курс_5-F25/5.8*3.9*курс_5*скидка_5</f>
        <v>2429.7738982758615</v>
      </c>
    </row>
    <row customHeight="true" ht="15" outlineLevel="0" r="26">
      <c r="A26" s="51" t="s"/>
      <c r="B26" s="41" t="s"/>
      <c r="C26" s="42" t="s"/>
      <c r="D26" s="169" t="s">
        <v>159</v>
      </c>
      <c r="E26" s="34" t="s">
        <v>160</v>
      </c>
      <c r="F26" s="186" t="n">
        <v>37.585548</v>
      </c>
      <c r="G26" s="39" t="n">
        <f aca="false" ca="false" dt2D="false" dtr="false" t="normal">F26/5.8*1.9*курс_5-F26/5.8*1.9*курс_5*скидка_5</f>
        <v>1231.2507103448274</v>
      </c>
      <c r="H26" s="39" t="n">
        <f aca="false" ca="false" dt2D="false" dtr="false" t="normal">F26/5.8*2.9*курс_5-F26/5.8*2.9*курс_5*скидка_5</f>
        <v>1879.2773999999997</v>
      </c>
      <c r="I26" s="39" t="n">
        <f aca="false" ca="false" dt2D="false" dtr="false" t="normal">F26/5.8*3.9*курс_5-F26/5.8*3.9*курс_5*скидка_5</f>
        <v>2527.3040896551724</v>
      </c>
    </row>
    <row customHeight="true" ht="15" outlineLevel="0" r="27">
      <c r="A27" s="51" t="s"/>
      <c r="B27" s="41" t="s"/>
      <c r="C27" s="42" t="s"/>
      <c r="D27" s="169" t="s">
        <v>152</v>
      </c>
      <c r="E27" s="34" t="s">
        <v>153</v>
      </c>
      <c r="F27" s="186" t="n">
        <v>37.585548</v>
      </c>
      <c r="G27" s="39" t="n">
        <f aca="false" ca="false" dt2D="false" dtr="false" t="normal">F27/5.8*1.9*курс_5-F27/5.8*1.9*курс_5*скидка_5</f>
        <v>1231.2507103448274</v>
      </c>
      <c r="H27" s="39" t="n">
        <f aca="false" ca="false" dt2D="false" dtr="false" t="normal">F27/5.8*2.9*курс_5-F27/5.8*2.9*курс_5*скидка_5</f>
        <v>1879.2773999999997</v>
      </c>
      <c r="I27" s="39" t="n">
        <f aca="false" ca="false" dt2D="false" dtr="false" t="normal">F27/5.8*3.9*курс_5-F27/5.8*3.9*курс_5*скидка_5</f>
        <v>2527.3040896551724</v>
      </c>
    </row>
    <row customHeight="true" ht="15" outlineLevel="0" r="28">
      <c r="A28" s="51" t="s"/>
      <c r="B28" s="41" t="s"/>
      <c r="C28" s="42" t="s"/>
      <c r="D28" s="169" t="s">
        <v>126</v>
      </c>
      <c r="E28" s="34" t="s">
        <v>127</v>
      </c>
      <c r="F28" s="186" t="n">
        <v>30.648618</v>
      </c>
      <c r="G28" s="39" t="n">
        <f aca="false" ca="false" dt2D="false" dtr="false" t="normal">F28/5.8*1.9*курс_5-F28/5.8*1.9*курс_5*скидка_5</f>
        <v>1004.006451724138</v>
      </c>
      <c r="H28" s="39" t="n">
        <f aca="false" ca="false" dt2D="false" dtr="false" t="normal">F28/5.8*2.9*курс_5-F28/5.8*2.9*курс_5*скидка_5</f>
        <v>1532.4308999999998</v>
      </c>
      <c r="I28" s="39" t="n">
        <f aca="false" ca="false" dt2D="false" dtr="false" t="normal">F28/5.8*3.9*курс_5-F28/5.8*3.9*курс_5*скидка_5</f>
        <v>2060.855348275862</v>
      </c>
    </row>
    <row customHeight="true" ht="18.75" outlineLevel="0" r="29">
      <c r="A29" s="51" t="s"/>
      <c r="B29" s="41" t="s"/>
      <c r="C29" s="42" t="s"/>
      <c r="D29" s="37" t="s">
        <v>144</v>
      </c>
      <c r="E29" s="38" t="s">
        <v>131</v>
      </c>
      <c r="F29" s="186" t="n">
        <v>31.7963646</v>
      </c>
      <c r="G29" s="39" t="n">
        <f aca="false" ca="false" dt2D="false" dtr="false" t="normal">F29/5.8*1.9*курс_5-F29/5.8*1.9*курс_5*скидка_5</f>
        <v>1041.6050472413795</v>
      </c>
      <c r="H29" s="39" t="n">
        <f aca="false" ca="false" dt2D="false" dtr="false" t="normal">F29/5.8*2.9*курс_5-F29/5.8*2.9*курс_5*скидка_5</f>
        <v>1589.81823</v>
      </c>
      <c r="I29" s="39" t="n">
        <f aca="false" ca="false" dt2D="false" dtr="false" t="normal">F29/5.8*3.9*курс_5-F29/5.8*3.9*курс_5*скидка_5</f>
        <v>2138.0314127586207</v>
      </c>
      <c r="J29" s="185" t="n"/>
    </row>
    <row customHeight="true" ht="18.75" outlineLevel="0" r="30">
      <c r="A30" s="51" t="s"/>
      <c r="B30" s="41" t="s"/>
      <c r="C30" s="42" t="s"/>
      <c r="D30" s="37" t="s">
        <v>149</v>
      </c>
      <c r="E30" s="38" t="s">
        <v>150</v>
      </c>
      <c r="F30" s="186" t="n">
        <v>31.7963646</v>
      </c>
      <c r="G30" s="39" t="n">
        <f aca="false" ca="false" dt2D="false" dtr="false" t="normal">F30/5.8*1.9*курс_5-F30/5.8*1.9*курс_5*скидка_5</f>
        <v>1041.6050472413795</v>
      </c>
      <c r="H30" s="39" t="n">
        <f aca="false" ca="false" dt2D="false" dtr="false" t="normal">F30/5.8*2.9*курс_5-F30/5.8*2.9*курс_5*скидка_5</f>
        <v>1589.81823</v>
      </c>
      <c r="I30" s="39" t="n">
        <f aca="false" ca="false" dt2D="false" dtr="false" t="normal">F30/5.8*3.9*курс_5-F30/5.8*3.9*курс_5*скидка_5</f>
        <v>2138.0314127586207</v>
      </c>
      <c r="J30" s="185" t="n"/>
    </row>
    <row customHeight="true" ht="18.75" outlineLevel="0" r="31">
      <c r="A31" s="55" t="s"/>
      <c r="B31" s="44" t="s"/>
      <c r="C31" s="45" t="s"/>
      <c r="D31" s="37" t="s">
        <v>112</v>
      </c>
      <c r="E31" s="38" t="s">
        <v>113</v>
      </c>
      <c r="F31" s="186" t="n">
        <v>37.5856</v>
      </c>
      <c r="G31" s="39" t="n">
        <f aca="false" ca="false" dt2D="false" dtr="false" t="normal">F31/5.8*1.9*курс_5-F31/5.8*1.9*курс_5*скидка_5</f>
        <v>1231.2524137931034</v>
      </c>
      <c r="H31" s="39" t="n">
        <f aca="false" ca="false" dt2D="false" dtr="false" t="normal">F31/5.8*2.9*курс_5-F31/5.8*2.9*курс_5*скидка_5</f>
        <v>1879.28</v>
      </c>
      <c r="I31" s="39" t="n">
        <f aca="false" ca="false" dt2D="false" dtr="false" t="normal">F31/5.8*3.9*курс_5-F31/5.8*3.9*курс_5*скидка_5</f>
        <v>2527.3075862068963</v>
      </c>
    </row>
    <row customHeight="true" ht="18.75" outlineLevel="0" r="32">
      <c r="A32" s="208" t="n"/>
      <c r="B32" s="209" t="s"/>
      <c r="C32" s="209" t="s"/>
      <c r="D32" s="209" t="s"/>
      <c r="E32" s="209" t="s"/>
      <c r="F32" s="210" t="s"/>
      <c r="G32" s="606" t="n"/>
      <c r="H32" s="606" t="n"/>
      <c r="I32" s="606" t="n"/>
    </row>
    <row customHeight="true" ht="15" outlineLevel="0" r="33">
      <c r="A33" s="50" t="n"/>
      <c r="B33" s="35" t="s">
        <v>181</v>
      </c>
      <c r="C33" s="36" t="s">
        <v>182</v>
      </c>
      <c r="D33" s="169" t="s">
        <v>44</v>
      </c>
      <c r="E33" s="34" t="s">
        <v>31</v>
      </c>
      <c r="F33" s="186" t="n">
        <v>48.180132</v>
      </c>
      <c r="G33" s="39" t="n">
        <f aca="false" ca="false" dt2D="false" dtr="false" t="normal">F33/5.8*1.9*курс_5-F33/5.8*1.9*курс_5*скидка_5</f>
        <v>1578.3146689655173</v>
      </c>
      <c r="H33" s="39" t="n">
        <f aca="false" ca="false" dt2D="false" dtr="false" t="normal">F33/5.8*2.9*курс_5-F33/5.8*2.9*курс_5*скидка_5</f>
        <v>2409.0066</v>
      </c>
      <c r="I33" s="39" t="n">
        <f aca="false" ca="false" dt2D="false" dtr="false" t="normal">F33/5.8*3.9*курс_5-F33/5.8*3.9*курс_5*скидка_5</f>
        <v>3239.6985310344826</v>
      </c>
    </row>
    <row customHeight="true" ht="15" outlineLevel="0" r="34">
      <c r="A34" s="51" t="s"/>
      <c r="B34" s="41" t="s"/>
      <c r="C34" s="42" t="s"/>
      <c r="D34" s="169" t="s">
        <v>46</v>
      </c>
      <c r="E34" s="34" t="s">
        <v>33</v>
      </c>
      <c r="F34" s="186" t="n">
        <v>49.0377888</v>
      </c>
      <c r="G34" s="39" t="n">
        <f aca="false" ca="false" dt2D="false" dtr="false" t="normal">F34/5.8*1.9*курс_5-F34/5.8*1.9*курс_5*скидка_5</f>
        <v>1606.4103227586209</v>
      </c>
      <c r="H34" s="39" t="n">
        <f aca="false" ca="false" dt2D="false" dtr="false" t="normal">F34/5.8*2.9*курс_5-F34/5.8*2.9*курс_5*скидка_5</f>
        <v>2451.8894400000004</v>
      </c>
      <c r="I34" s="39" t="n">
        <f aca="false" ca="false" dt2D="false" dtr="false" t="normal">F34/5.8*3.9*курс_5-F34/5.8*3.9*курс_5*скидка_5</f>
        <v>3297.36855724138</v>
      </c>
    </row>
    <row customHeight="true" ht="15" outlineLevel="0" r="35">
      <c r="A35" s="51" t="s"/>
      <c r="B35" s="41" t="s"/>
      <c r="C35" s="42" t="s"/>
      <c r="D35" s="169" t="s">
        <v>167</v>
      </c>
      <c r="E35" s="34" t="s">
        <v>105</v>
      </c>
      <c r="F35" s="186" t="n">
        <v>51.0431922</v>
      </c>
      <c r="G35" s="39" t="n">
        <f aca="false" ca="false" dt2D="false" dtr="false" t="normal">F35/5.8*1.9*курс_5-F35/5.8*1.9*курс_5*скидка_5</f>
        <v>1672.1045720689651</v>
      </c>
      <c r="H35" s="39" t="n">
        <f aca="false" ca="false" dt2D="false" dtr="false" t="normal">F35/5.8*2.9*курс_5-F35/5.8*2.9*курс_5*скидка_5</f>
        <v>2552.1596099999997</v>
      </c>
      <c r="I35" s="39" t="n">
        <f aca="false" ca="false" dt2D="false" dtr="false" t="normal">F35/5.8*3.9*курс_5-F35/5.8*3.9*курс_5*скидка_5</f>
        <v>3432.214647931034</v>
      </c>
    </row>
    <row customHeight="true" ht="15" outlineLevel="0" r="36">
      <c r="A36" s="51" t="s"/>
      <c r="B36" s="41" t="s"/>
      <c r="C36" s="42" t="s"/>
      <c r="D36" s="169" t="s">
        <v>108</v>
      </c>
      <c r="E36" s="34" t="s">
        <v>109</v>
      </c>
      <c r="F36" s="186" t="n">
        <v>57.891834</v>
      </c>
      <c r="G36" s="39" t="n">
        <f aca="false" ca="false" dt2D="false" dtr="false" t="normal">F36/5.8*1.9*курс_5-F36/5.8*1.9*курс_5*скидка_5</f>
        <v>1896.4566310344833</v>
      </c>
      <c r="H36" s="39" t="n">
        <f aca="false" ca="false" dt2D="false" dtr="false" t="normal">F36/5.8*2.9*курс_5-F36/5.8*2.9*курс_5*скидка_5</f>
        <v>2894.5917000000004</v>
      </c>
      <c r="I36" s="39" t="n">
        <f aca="false" ca="false" dt2D="false" dtr="false" t="normal">F36/5.8*3.9*курс_5-F36/5.8*3.9*курс_5*скидка_5</f>
        <v>3892.726768965518</v>
      </c>
    </row>
    <row customHeight="true" ht="15" outlineLevel="0" r="37">
      <c r="A37" s="51" t="s"/>
      <c r="B37" s="41" t="s"/>
      <c r="C37" s="42" t="s"/>
      <c r="D37" s="169" t="s">
        <v>168</v>
      </c>
      <c r="E37" s="34" t="s">
        <v>37</v>
      </c>
      <c r="F37" s="186" t="n">
        <v>61.0954344</v>
      </c>
      <c r="G37" s="39" t="n">
        <f aca="false" ca="false" dt2D="false" dtr="false" t="normal">F37/5.8*1.9*курс_5-F37/5.8*1.9*курс_5*скидка_5</f>
        <v>2001.4021613793104</v>
      </c>
      <c r="H37" s="39" t="n">
        <f aca="false" ca="false" dt2D="false" dtr="false" t="normal">F37/5.8*2.9*курс_5-F37/5.8*2.9*курс_5*скидка_5</f>
        <v>3054.7717200000006</v>
      </c>
      <c r="I37" s="39" t="n">
        <f aca="false" ca="false" dt2D="false" dtr="false" t="normal">F37/5.8*3.9*курс_5-F37/5.8*3.9*курс_5*скидка_5</f>
        <v>4108.14127862069</v>
      </c>
    </row>
    <row customHeight="true" ht="15" outlineLevel="0" r="38">
      <c r="A38" s="51" t="s"/>
      <c r="B38" s="41" t="s"/>
      <c r="C38" s="42" t="s"/>
      <c r="D38" s="169" t="s">
        <v>114</v>
      </c>
      <c r="E38" s="34" t="s">
        <v>115</v>
      </c>
      <c r="F38" s="186" t="n">
        <v>58.270212</v>
      </c>
      <c r="G38" s="39" t="n">
        <f aca="false" ca="false" dt2D="false" dtr="false" t="normal">F38/5.8*1.9*курс_5-F38/5.8*1.9*курс_5*скидка_5</f>
        <v>1908.8517724137932</v>
      </c>
      <c r="H38" s="39" t="n">
        <f aca="false" ca="false" dt2D="false" dtr="false" t="normal">F38/5.8*2.9*курс_5-F38/5.8*2.9*курс_5*скидка_5</f>
        <v>2913.5106000000005</v>
      </c>
      <c r="I38" s="39" t="n">
        <f aca="false" ca="false" dt2D="false" dtr="false" t="normal">F38/5.8*3.9*курс_5-F38/5.8*3.9*курс_5*скидка_5</f>
        <v>3918.169427586208</v>
      </c>
    </row>
    <row customHeight="true" ht="15" outlineLevel="0" r="39">
      <c r="A39" s="51" t="s"/>
      <c r="B39" s="41" t="s"/>
      <c r="C39" s="42" t="s"/>
      <c r="D39" s="169" t="s">
        <v>169</v>
      </c>
      <c r="E39" s="34" t="s">
        <v>117</v>
      </c>
      <c r="F39" s="186" t="n">
        <v>65.7873216</v>
      </c>
      <c r="G39" s="39" t="n">
        <f aca="false" ca="false" dt2D="false" dtr="false" t="normal">F39/5.8*1.9*курс_5-F39/5.8*1.9*курс_5*скидка_5</f>
        <v>2155.1019144827583</v>
      </c>
      <c r="H39" s="39" t="n">
        <f aca="false" ca="false" dt2D="false" dtr="false" t="normal">F39/5.8*2.9*курс_5-F39/5.8*2.9*курс_5*скидка_5</f>
        <v>3289.3660799999993</v>
      </c>
      <c r="I39" s="39" t="n">
        <f aca="false" ca="false" dt2D="false" dtr="false" t="normal">F39/5.8*3.9*курс_5-F39/5.8*3.9*курс_5*скидка_5</f>
        <v>4423.63024551724</v>
      </c>
    </row>
    <row customHeight="true" ht="15" outlineLevel="0" r="40">
      <c r="A40" s="51" t="s"/>
      <c r="B40" s="41" t="s"/>
      <c r="C40" s="42" t="s"/>
      <c r="D40" s="169" t="s">
        <v>159</v>
      </c>
      <c r="E40" s="34" t="s">
        <v>160</v>
      </c>
      <c r="F40" s="186" t="n">
        <v>68.4107424</v>
      </c>
      <c r="G40" s="39" t="n">
        <f aca="false" ca="false" dt2D="false" dtr="false" t="normal">F40/5.8*1.9*курс_5-F40/5.8*1.9*курс_5*скидка_5</f>
        <v>2241.0415613793107</v>
      </c>
      <c r="H40" s="39" t="n">
        <f aca="false" ca="false" dt2D="false" dtr="false" t="normal">F40/5.8*2.9*курс_5-F40/5.8*2.9*курс_5*скидка_5</f>
        <v>3420.53712</v>
      </c>
      <c r="I40" s="39" t="n">
        <f aca="false" ca="false" dt2D="false" dtr="false" t="normal">F40/5.8*3.9*курс_5-F40/5.8*3.9*курс_5*скидка_5</f>
        <v>4600.03267862069</v>
      </c>
    </row>
    <row customHeight="true" ht="15" outlineLevel="0" r="41">
      <c r="A41" s="51" t="s"/>
      <c r="B41" s="41" t="s"/>
      <c r="C41" s="42" t="s"/>
      <c r="D41" s="169" t="s">
        <v>152</v>
      </c>
      <c r="E41" s="34" t="s">
        <v>153</v>
      </c>
      <c r="F41" s="186" t="n">
        <v>68.4107424</v>
      </c>
      <c r="G41" s="39" t="n">
        <f aca="false" ca="false" dt2D="false" dtr="false" t="normal">F41/5.8*1.9*курс_5-F41/5.8*1.9*курс_5*скидка_5</f>
        <v>2241.0415613793107</v>
      </c>
      <c r="H41" s="39" t="n">
        <f aca="false" ca="false" dt2D="false" dtr="false" t="normal">F41/5.8*2.9*курс_5-F41/5.8*2.9*курс_5*скидка_5</f>
        <v>3420.53712</v>
      </c>
      <c r="I41" s="39" t="n">
        <f aca="false" ca="false" dt2D="false" dtr="false" t="normal">F41/5.8*3.9*курс_5-F41/5.8*3.9*курс_5*скидка_5</f>
        <v>4600.03267862069</v>
      </c>
    </row>
    <row customHeight="true" ht="15" outlineLevel="0" r="42">
      <c r="A42" s="51" t="s"/>
      <c r="B42" s="41" t="s"/>
      <c r="C42" s="42" t="s"/>
      <c r="D42" s="169" t="s">
        <v>126</v>
      </c>
      <c r="E42" s="34" t="s">
        <v>127</v>
      </c>
      <c r="F42" s="186" t="n">
        <v>55.7855298</v>
      </c>
      <c r="G42" s="39" t="n">
        <f aca="false" ca="false" dt2D="false" dtr="false" t="normal">F42/5.8*1.9*курс_5-F42/5.8*1.9*курс_5*скидка_5</f>
        <v>1827.4570106896547</v>
      </c>
      <c r="H42" s="39" t="n">
        <f aca="false" ca="false" dt2D="false" dtr="false" t="normal">F42/5.8*2.9*курс_5-F42/5.8*2.9*курс_5*скидка_5</f>
        <v>2789.2764899999997</v>
      </c>
      <c r="I42" s="39" t="n">
        <f aca="false" ca="false" dt2D="false" dtr="false" t="normal">F42/5.8*3.9*курс_5-F42/5.8*3.9*курс_5*скидка_5</f>
        <v>3751.0959693103446</v>
      </c>
    </row>
    <row customHeight="true" ht="18.75" outlineLevel="0" r="43">
      <c r="A43" s="51" t="s"/>
      <c r="B43" s="41" t="s"/>
      <c r="C43" s="42" t="s"/>
      <c r="D43" s="37" t="s">
        <v>144</v>
      </c>
      <c r="E43" s="38" t="s">
        <v>131</v>
      </c>
      <c r="F43" s="186" t="n">
        <v>57.891834</v>
      </c>
      <c r="G43" s="39" t="n">
        <f aca="false" ca="false" dt2D="false" dtr="false" t="normal">F43/5.8*1.9*курс_5-F43/5.8*1.9*курс_5*скидка_5</f>
        <v>1896.4566310344833</v>
      </c>
      <c r="H43" s="39" t="n">
        <f aca="false" ca="false" dt2D="false" dtr="false" t="normal">F43/5.8*2.9*курс_5-F43/5.8*2.9*курс_5*скидка_5</f>
        <v>2894.5917000000004</v>
      </c>
      <c r="I43" s="39" t="n">
        <f aca="false" ca="false" dt2D="false" dtr="false" t="normal">F43/5.8*3.9*курс_5-F43/5.8*3.9*курс_5*скидка_5</f>
        <v>3892.726768965518</v>
      </c>
      <c r="J43" s="185" t="n"/>
    </row>
    <row customHeight="true" ht="18.75" outlineLevel="0" r="44">
      <c r="A44" s="51" t="s"/>
      <c r="B44" s="41" t="s"/>
      <c r="C44" s="42" t="s"/>
      <c r="D44" s="37" t="s">
        <v>149</v>
      </c>
      <c r="E44" s="38" t="s">
        <v>150</v>
      </c>
      <c r="F44" s="186" t="n">
        <v>57.891834</v>
      </c>
      <c r="G44" s="39" t="n">
        <f aca="false" ca="false" dt2D="false" dtr="false" t="normal">F44/5.8*1.9*курс_5-F44/5.8*1.9*курс_5*скидка_5</f>
        <v>1896.4566310344833</v>
      </c>
      <c r="H44" s="39" t="n">
        <f aca="false" ca="false" dt2D="false" dtr="false" t="normal">F44/5.8*2.9*курс_5-F44/5.8*2.9*курс_5*скидка_5</f>
        <v>2894.5917000000004</v>
      </c>
      <c r="I44" s="39" t="n">
        <f aca="false" ca="false" dt2D="false" dtr="false" t="normal">F44/5.8*3.9*курс_5-F44/5.8*3.9*курс_5*скидка_5</f>
        <v>3892.726768965518</v>
      </c>
      <c r="J44" s="185" t="n"/>
    </row>
    <row customHeight="true" ht="18.75" outlineLevel="0" r="45">
      <c r="A45" s="55" t="s"/>
      <c r="B45" s="44" t="s"/>
      <c r="C45" s="45" t="s"/>
      <c r="D45" s="37" t="s">
        <v>112</v>
      </c>
      <c r="E45" s="38" t="s">
        <v>113</v>
      </c>
      <c r="F45" s="186" t="n">
        <v>68.43</v>
      </c>
      <c r="G45" s="39" t="n">
        <f aca="false" ca="false" dt2D="false" dtr="false" t="normal">F45/5.8*1.9*курс_5-F45/5.8*1.9*курс_5*скидка_5</f>
        <v>2241.6724137931037</v>
      </c>
      <c r="H45" s="39" t="n">
        <f aca="false" ca="false" dt2D="false" dtr="false" t="normal">F45/5.8*2.9*курс_5-F45/5.8*2.9*курс_5*скидка_5</f>
        <v>3421.5000000000005</v>
      </c>
      <c r="I45" s="39" t="n">
        <f aca="false" ca="false" dt2D="false" dtr="false" t="normal">F45/5.8*3.9*курс_5-F45/5.8*3.9*курс_5*скидка_5</f>
        <v>4601.327586206898</v>
      </c>
      <c r="J45" s="185" t="n"/>
    </row>
    <row customHeight="true" ht="18.75" outlineLevel="0" r="46">
      <c r="A46" s="208" t="n"/>
      <c r="B46" s="209" t="s"/>
      <c r="C46" s="209" t="s"/>
      <c r="D46" s="209" t="s"/>
      <c r="E46" s="209" t="s"/>
      <c r="F46" s="210" t="s"/>
      <c r="G46" s="606" t="n"/>
      <c r="H46" s="606" t="n"/>
      <c r="I46" s="606" t="n"/>
    </row>
    <row customHeight="true" ht="15" outlineLevel="0" r="47">
      <c r="A47" s="50" t="n"/>
      <c r="B47" s="35" t="s">
        <v>183</v>
      </c>
      <c r="C47" s="36" t="s">
        <v>184</v>
      </c>
      <c r="D47" s="169" t="s">
        <v>44</v>
      </c>
      <c r="E47" s="34" t="s">
        <v>31</v>
      </c>
      <c r="F47" s="186" t="n">
        <v>44.7242796</v>
      </c>
      <c r="G47" s="39" t="n">
        <f aca="false" ca="false" dt2D="false" dtr="false" t="normal">F47/5.8*1.9*курс_5-F47/5.8*1.9*курс_5*скидка_5</f>
        <v>1465.1057110344827</v>
      </c>
      <c r="H47" s="39" t="n">
        <f aca="false" ca="false" dt2D="false" dtr="false" t="normal">F47/5.8*2.9*курс_5-F47/5.8*2.9*курс_5*скидка_5</f>
        <v>2236.21398</v>
      </c>
      <c r="I47" s="39" t="n">
        <f aca="false" ca="false" dt2D="false" dtr="false" t="normal">F47/5.8*3.9*курс_5-F47/5.8*3.9*курс_5*скидка_5</f>
        <v>3007.3222489655172</v>
      </c>
    </row>
    <row customHeight="true" ht="15" outlineLevel="0" r="48">
      <c r="A48" s="51" t="s"/>
      <c r="B48" s="41" t="s"/>
      <c r="C48" s="42" t="s"/>
      <c r="D48" s="169" t="s">
        <v>46</v>
      </c>
      <c r="E48" s="34" t="s">
        <v>33</v>
      </c>
      <c r="F48" s="186" t="n">
        <v>45.5188734</v>
      </c>
      <c r="G48" s="39" t="n">
        <f aca="false" ca="false" dt2D="false" dtr="false" t="normal">F48/5.8*1.9*курс_5-F48/5.8*1.9*курс_5*скидка_5</f>
        <v>1491.1355079310345</v>
      </c>
      <c r="H48" s="39" t="n">
        <f aca="false" ca="false" dt2D="false" dtr="false" t="normal">F48/5.8*2.9*курс_5-F48/5.8*2.9*курс_5*скидка_5</f>
        <v>2275.94367</v>
      </c>
      <c r="I48" s="39" t="n">
        <f aca="false" ca="false" dt2D="false" dtr="false" t="normal">F48/5.8*3.9*курс_5-F48/5.8*3.9*курс_5*скидка_5</f>
        <v>3060.7518320689655</v>
      </c>
    </row>
    <row customHeight="true" ht="15" outlineLevel="0" r="49">
      <c r="A49" s="51" t="s"/>
      <c r="B49" s="41" t="s"/>
      <c r="C49" s="42" t="s"/>
      <c r="D49" s="169" t="s">
        <v>167</v>
      </c>
      <c r="E49" s="34" t="s">
        <v>105</v>
      </c>
      <c r="F49" s="186" t="n">
        <v>47.3981508</v>
      </c>
      <c r="G49" s="39" t="n">
        <f aca="false" ca="false" dt2D="false" dtr="false" t="normal">F49/5.8*1.9*курс_5-F49/5.8*1.9*курс_5*скидка_5</f>
        <v>1552.6980434482755</v>
      </c>
      <c r="H49" s="39" t="n">
        <f aca="false" ca="false" dt2D="false" dtr="false" t="normal">F49/5.8*2.9*курс_5-F49/5.8*2.9*курс_5*скидка_5</f>
        <v>2369.9075399999992</v>
      </c>
      <c r="I49" s="39" t="n">
        <f aca="false" ca="false" dt2D="false" dtr="false" t="normal">F49/5.8*3.9*курс_5-F49/5.8*3.9*курс_5*скидка_5</f>
        <v>3187.117036551723</v>
      </c>
    </row>
    <row customHeight="true" ht="15" outlineLevel="0" r="50">
      <c r="A50" s="51" t="s"/>
      <c r="B50" s="41" t="s"/>
      <c r="C50" s="42" t="s"/>
      <c r="D50" s="169" t="s">
        <v>108</v>
      </c>
      <c r="E50" s="34" t="s">
        <v>109</v>
      </c>
      <c r="F50" s="186" t="n">
        <v>53.7422886</v>
      </c>
      <c r="G50" s="39" t="n">
        <f aca="false" ca="false" dt2D="false" dtr="false" t="normal">F50/5.8*1.9*курс_5-F50/5.8*1.9*курс_5*скидка_5</f>
        <v>1760.5232472413793</v>
      </c>
      <c r="H50" s="39" t="n">
        <f aca="false" ca="false" dt2D="false" dtr="false" t="normal">F50/5.8*2.9*курс_5-F50/5.8*2.9*курс_5*скидка_5</f>
        <v>2687.1144299999996</v>
      </c>
      <c r="I50" s="39" t="n">
        <f aca="false" ca="false" dt2D="false" dtr="false" t="normal">F50/5.8*3.9*курс_5-F50/5.8*3.9*курс_5*скидка_5</f>
        <v>3613.7056127586206</v>
      </c>
    </row>
    <row customHeight="true" ht="15" outlineLevel="0" r="51">
      <c r="A51" s="51" t="s"/>
      <c r="B51" s="41" t="s"/>
      <c r="C51" s="42" t="s"/>
      <c r="D51" s="169" t="s">
        <v>168</v>
      </c>
      <c r="E51" s="34" t="s">
        <v>37</v>
      </c>
      <c r="F51" s="186" t="n">
        <v>56.7188622</v>
      </c>
      <c r="G51" s="39" t="n">
        <f aca="false" ca="false" dt2D="false" dtr="false" t="normal">F51/5.8*1.9*курс_5-F51/5.8*1.9*курс_5*скидка_5</f>
        <v>1858.0316927586207</v>
      </c>
      <c r="H51" s="39" t="n">
        <f aca="false" ca="false" dt2D="false" dtr="false" t="normal">F51/5.8*2.9*курс_5-F51/5.8*2.9*курс_5*скидка_5</f>
        <v>2835.9431099999997</v>
      </c>
      <c r="I51" s="39" t="n">
        <f aca="false" ca="false" dt2D="false" dtr="false" t="normal">F51/5.8*3.9*курс_5-F51/5.8*3.9*курс_5*скидка_5</f>
        <v>3813.8545272413794</v>
      </c>
    </row>
    <row customHeight="true" ht="15" outlineLevel="0" r="52">
      <c r="A52" s="51" t="s"/>
      <c r="B52" s="41" t="s"/>
      <c r="C52" s="42" t="s"/>
      <c r="D52" s="169" t="s">
        <v>114</v>
      </c>
      <c r="E52" s="34" t="s">
        <v>115</v>
      </c>
      <c r="F52" s="186" t="n">
        <v>54.0954414</v>
      </c>
      <c r="G52" s="39" t="n">
        <f aca="false" ca="false" dt2D="false" dtr="false" t="normal">F52/5.8*1.9*курс_5-F52/5.8*1.9*курс_5*скидка_5</f>
        <v>1772.092045862069</v>
      </c>
      <c r="H52" s="39" t="n">
        <f aca="false" ca="false" dt2D="false" dtr="false" t="normal">F52/5.8*2.9*курс_5-F52/5.8*2.9*курс_5*скидка_5</f>
        <v>2704.77207</v>
      </c>
      <c r="I52" s="39" t="n">
        <f aca="false" ca="false" dt2D="false" dtr="false" t="normal">F52/5.8*3.9*курс_5-F52/5.8*3.9*курс_5*скидка_5</f>
        <v>3637.452094137931</v>
      </c>
    </row>
    <row customHeight="true" ht="15" outlineLevel="0" r="53">
      <c r="A53" s="51" t="s"/>
      <c r="B53" s="41" t="s"/>
      <c r="C53" s="42" t="s"/>
      <c r="D53" s="169" t="s">
        <v>169</v>
      </c>
      <c r="E53" s="34" t="s">
        <v>117</v>
      </c>
      <c r="F53" s="186" t="n">
        <v>61.0828218</v>
      </c>
      <c r="G53" s="39" t="n">
        <f aca="false" ca="false" dt2D="false" dtr="false" t="normal">F53/5.8*1.9*курс_5-F53/5.8*1.9*курс_5*скидка_5</f>
        <v>2000.9889899999998</v>
      </c>
      <c r="H53" s="39" t="n">
        <f aca="false" ca="false" dt2D="false" dtr="false" t="normal">F53/5.8*2.9*курс_5-F53/5.8*2.9*курс_5*скидка_5</f>
        <v>3054.14109</v>
      </c>
      <c r="I53" s="39" t="n">
        <f aca="false" ca="false" dt2D="false" dtr="false" t="normal">F53/5.8*3.9*курс_5-F53/5.8*3.9*курс_5*скидка_5</f>
        <v>4107.29319</v>
      </c>
    </row>
    <row customHeight="true" ht="15" outlineLevel="0" r="54">
      <c r="A54" s="51" t="s"/>
      <c r="B54" s="41" t="s"/>
      <c r="C54" s="42" t="s"/>
      <c r="D54" s="169" t="s">
        <v>159</v>
      </c>
      <c r="E54" s="34" t="s">
        <v>160</v>
      </c>
      <c r="F54" s="186" t="n">
        <v>63.5170536</v>
      </c>
      <c r="G54" s="39" t="n">
        <f aca="false" ca="false" dt2D="false" dtr="false" t="normal">F54/5.8*1.9*курс_5-F54/5.8*1.9*курс_5*скидка_5</f>
        <v>2080.7310662068967</v>
      </c>
      <c r="H54" s="39" t="n">
        <f aca="false" ca="false" dt2D="false" dtr="false" t="normal">F54/5.8*2.9*курс_5-F54/5.8*2.9*курс_5*скидка_5</f>
        <v>3175.8526800000004</v>
      </c>
      <c r="I54" s="39" t="n">
        <f aca="false" ca="false" dt2D="false" dtr="false" t="normal">F54/5.8*3.9*курс_5-F54/5.8*3.9*курс_5*скидка_5</f>
        <v>4270.974293793104</v>
      </c>
    </row>
    <row customHeight="true" ht="15" outlineLevel="0" r="55">
      <c r="A55" s="51" t="s"/>
      <c r="B55" s="41" t="s"/>
      <c r="C55" s="42" t="s"/>
      <c r="D55" s="169" t="s">
        <v>152</v>
      </c>
      <c r="E55" s="34" t="s">
        <v>153</v>
      </c>
      <c r="F55" s="186" t="n">
        <v>63.5170536</v>
      </c>
      <c r="G55" s="39" t="n">
        <f aca="false" ca="false" dt2D="false" dtr="false" t="normal">F55/5.8*1.9*курс_5-F55/5.8*1.9*курс_5*скидка_5</f>
        <v>2080.7310662068967</v>
      </c>
      <c r="H55" s="39" t="n">
        <f aca="false" ca="false" dt2D="false" dtr="false" t="normal">F55/5.8*2.9*курс_5-F55/5.8*2.9*курс_5*скидка_5</f>
        <v>3175.8526800000004</v>
      </c>
      <c r="I55" s="39" t="n">
        <f aca="false" ca="false" dt2D="false" dtr="false" t="normal">F55/5.8*3.9*курс_5-F55/5.8*3.9*курс_5*скидка_5</f>
        <v>4270.974293793104</v>
      </c>
    </row>
    <row customHeight="true" ht="15" outlineLevel="0" r="56">
      <c r="A56" s="51" t="s"/>
      <c r="B56" s="41" t="s"/>
      <c r="C56" s="42" t="s"/>
      <c r="D56" s="169" t="s">
        <v>126</v>
      </c>
      <c r="E56" s="34" t="s">
        <v>127</v>
      </c>
      <c r="F56" s="186" t="n">
        <v>51.7999482</v>
      </c>
      <c r="G56" s="39" t="n">
        <f aca="false" ca="false" dt2D="false" dtr="false" t="normal">F56/5.8*1.9*курс_5-F56/5.8*1.9*курс_5*скидка_5</f>
        <v>1696.8948548275862</v>
      </c>
      <c r="H56" s="39" t="n">
        <f aca="false" ca="false" dt2D="false" dtr="false" t="normal">F56/5.8*2.9*курс_5-F56/5.8*2.9*курс_5*скидка_5</f>
        <v>2589.99741</v>
      </c>
      <c r="I56" s="39" t="n">
        <f aca="false" ca="false" dt2D="false" dtr="false" t="normal">F56/5.8*3.9*курс_5-F56/5.8*3.9*курс_5*скидка_5</f>
        <v>3483.099965172414</v>
      </c>
    </row>
    <row customHeight="true" ht="18.75" outlineLevel="0" r="57">
      <c r="A57" s="51" t="s"/>
      <c r="B57" s="41" t="s"/>
      <c r="C57" s="42" t="s"/>
      <c r="D57" s="37" t="s">
        <v>144</v>
      </c>
      <c r="E57" s="38" t="s">
        <v>131</v>
      </c>
      <c r="F57" s="186" t="n">
        <v>53.7422886</v>
      </c>
      <c r="G57" s="39" t="n">
        <f aca="false" ca="false" dt2D="false" dtr="false" t="normal">F57/5.8*1.9*курс_5-F57/5.8*1.9*курс_5*скидка_5</f>
        <v>1760.5232472413793</v>
      </c>
      <c r="H57" s="39" t="n">
        <f aca="false" ca="false" dt2D="false" dtr="false" t="normal">F57/5.8*2.9*курс_5-F57/5.8*2.9*курс_5*скидка_5</f>
        <v>2687.1144299999996</v>
      </c>
      <c r="I57" s="39" t="n">
        <f aca="false" ca="false" dt2D="false" dtr="false" t="normal">F57/5.8*3.9*курс_5-F57/5.8*3.9*курс_5*скидка_5</f>
        <v>3613.7056127586206</v>
      </c>
    </row>
    <row customHeight="true" ht="18.75" outlineLevel="0" r="58">
      <c r="A58" s="51" t="s"/>
      <c r="B58" s="41" t="s"/>
      <c r="C58" s="42" t="s"/>
      <c r="D58" s="37" t="s">
        <v>149</v>
      </c>
      <c r="E58" s="38" t="s">
        <v>150</v>
      </c>
      <c r="F58" s="186" t="n">
        <v>53.7422886</v>
      </c>
      <c r="G58" s="39" t="n">
        <f aca="false" ca="false" dt2D="false" dtr="false" t="normal">F58/5.8*1.9*курс_5-F58/5.8*1.9*курс_5*скидка_5</f>
        <v>1760.5232472413793</v>
      </c>
      <c r="H58" s="39" t="n">
        <f aca="false" ca="false" dt2D="false" dtr="false" t="normal">F58/5.8*2.9*курс_5-F58/5.8*2.9*курс_5*скидка_5</f>
        <v>2687.1144299999996</v>
      </c>
      <c r="I58" s="39" t="n">
        <f aca="false" ca="false" dt2D="false" dtr="false" t="normal">F58/5.8*3.9*курс_5-F58/5.8*3.9*курс_5*скидка_5</f>
        <v>3613.7056127586206</v>
      </c>
      <c r="J58" s="185" t="n"/>
    </row>
    <row customHeight="true" ht="18.75" outlineLevel="0" r="59">
      <c r="A59" s="55" t="s"/>
      <c r="B59" s="44" t="s"/>
      <c r="C59" s="45" t="s"/>
      <c r="D59" s="37" t="s">
        <v>112</v>
      </c>
      <c r="E59" s="38" t="s">
        <v>113</v>
      </c>
      <c r="F59" s="186" t="n">
        <v>63.5128</v>
      </c>
      <c r="G59" s="39" t="n">
        <f aca="false" ca="false" dt2D="false" dtr="false" t="normal">F59/5.8*1.9*курс_5-F59/5.8*1.9*курс_5*скидка_5</f>
        <v>2080.5917241379307</v>
      </c>
      <c r="H59" s="39" t="n">
        <f aca="false" ca="false" dt2D="false" dtr="false" t="normal">F59/5.8*2.9*курс_5-F59/5.8*2.9*курс_5*скидка_5</f>
        <v>3175.6399999999994</v>
      </c>
      <c r="I59" s="39" t="n">
        <f aca="false" ca="false" dt2D="false" dtr="false" t="normal">F59/5.8*3.9*курс_5-F59/5.8*3.9*курс_5*скидка_5</f>
        <v>4270.688275862069</v>
      </c>
    </row>
    <row customHeight="true" ht="18.75" outlineLevel="0" r="60">
      <c r="A60" s="208" t="n"/>
      <c r="B60" s="209" t="s"/>
      <c r="C60" s="209" t="s"/>
      <c r="D60" s="209" t="s"/>
      <c r="E60" s="209" t="s"/>
      <c r="F60" s="210" t="s"/>
      <c r="G60" s="606" t="n"/>
      <c r="H60" s="606" t="n"/>
      <c r="I60" s="606" t="n"/>
    </row>
    <row customHeight="true" ht="15" outlineLevel="0" r="61">
      <c r="A61" s="50" t="n"/>
      <c r="B61" s="35" t="s">
        <v>185</v>
      </c>
      <c r="C61" s="36" t="s">
        <v>186</v>
      </c>
      <c r="D61" s="169" t="s">
        <v>44</v>
      </c>
      <c r="E61" s="34" t="s">
        <v>31</v>
      </c>
      <c r="F61" s="186" t="n">
        <v>28.189161</v>
      </c>
      <c r="G61" s="39" t="n">
        <f aca="false" ca="false" dt2D="false" dtr="false" t="normal">F61/5.8*1.9*курс_5-F61/5.8*1.9*курс_5*скидка_5</f>
        <v>923.4380327586207</v>
      </c>
      <c r="H61" s="39" t="n">
        <f aca="false" ca="false" dt2D="false" dtr="false" t="normal">F61/5.8*2.9*курс_5-F61/5.8*2.9*курс_5*скидка_5</f>
        <v>1409.4580500000002</v>
      </c>
      <c r="I61" s="39" t="n">
        <f aca="false" ca="false" dt2D="false" dtr="false" t="normal">F61/5.8*3.9*курс_5-F61/5.8*3.9*курс_5*скидка_5</f>
        <v>1895.4780672413794</v>
      </c>
    </row>
    <row customHeight="true" ht="15" outlineLevel="0" r="62">
      <c r="A62" s="51" t="s"/>
      <c r="B62" s="41" t="s"/>
      <c r="C62" s="42" t="s"/>
      <c r="D62" s="169" t="s">
        <v>46</v>
      </c>
      <c r="E62" s="34" t="s">
        <v>33</v>
      </c>
      <c r="F62" s="186" t="n">
        <v>28.6810524</v>
      </c>
      <c r="G62" s="39" t="n">
        <f aca="false" ca="false" dt2D="false" dtr="false" t="normal">F62/5.8*1.9*курс_5-F62/5.8*1.9*курс_5*скидка_5</f>
        <v>939.5517165517241</v>
      </c>
      <c r="H62" s="39" t="n">
        <f aca="false" ca="false" dt2D="false" dtr="false" t="normal">F62/5.8*2.9*курс_5-F62/5.8*2.9*курс_5*скидка_5</f>
        <v>1434.05262</v>
      </c>
      <c r="I62" s="39" t="n">
        <f aca="false" ca="false" dt2D="false" dtr="false" t="normal">F62/5.8*3.9*курс_5-F62/5.8*3.9*курс_5*скидка_5</f>
        <v>1928.5535234482759</v>
      </c>
    </row>
    <row customHeight="true" ht="15" outlineLevel="0" r="63">
      <c r="A63" s="51" t="s"/>
      <c r="B63" s="41" t="s"/>
      <c r="C63" s="42" t="s"/>
      <c r="D63" s="169" t="s">
        <v>167</v>
      </c>
      <c r="E63" s="34" t="s">
        <v>105</v>
      </c>
      <c r="F63" s="186" t="n">
        <v>29.8666368</v>
      </c>
      <c r="G63" s="39" t="n">
        <f aca="false" ca="false" dt2D="false" dtr="false" t="normal">F63/5.8*1.9*курс_5-F63/5.8*1.9*курс_5*скидка_5</f>
        <v>978.3898262068966</v>
      </c>
      <c r="H63" s="39" t="n">
        <f aca="false" ca="false" dt2D="false" dtr="false" t="normal">F63/5.8*2.9*курс_5-F63/5.8*2.9*курс_5*скидка_5</f>
        <v>1493.33184</v>
      </c>
      <c r="I63" s="39" t="n">
        <f aca="false" ca="false" dt2D="false" dtr="false" t="normal">F63/5.8*3.9*курс_5-F63/5.8*3.9*курс_5*скидка_5</f>
        <v>2008.2738537931036</v>
      </c>
    </row>
    <row customHeight="true" ht="15" outlineLevel="0" r="64">
      <c r="A64" s="51" t="s"/>
      <c r="B64" s="41" t="s"/>
      <c r="C64" s="42" t="s"/>
      <c r="D64" s="169" t="s">
        <v>108</v>
      </c>
      <c r="E64" s="34" t="s">
        <v>109</v>
      </c>
      <c r="F64" s="186" t="n">
        <v>33.864831</v>
      </c>
      <c r="G64" s="39" t="n">
        <f aca="false" ca="false" dt2D="false" dtr="false" t="normal">F64/5.8*1.9*курс_5-F64/5.8*1.9*курс_5*скидка_5</f>
        <v>1109.3651534482756</v>
      </c>
      <c r="H64" s="39" t="n">
        <f aca="false" ca="false" dt2D="false" dtr="false" t="normal">F64/5.8*2.9*курс_5-F64/5.8*2.9*курс_5*скидка_5</f>
        <v>1693.2415499999997</v>
      </c>
      <c r="I64" s="39" t="n">
        <f aca="false" ca="false" dt2D="false" dtr="false" t="normal">F64/5.8*3.9*курс_5-F64/5.8*3.9*курс_5*скидка_5</f>
        <v>2277.117946551724</v>
      </c>
    </row>
    <row customHeight="true" ht="15" outlineLevel="0" r="65">
      <c r="A65" s="51" t="s"/>
      <c r="B65" s="41" t="s"/>
      <c r="C65" s="42" t="s"/>
      <c r="D65" s="169" t="s">
        <v>168</v>
      </c>
      <c r="E65" s="34" t="s">
        <v>37</v>
      </c>
      <c r="F65" s="186" t="n">
        <v>35.7441084</v>
      </c>
      <c r="G65" s="39" t="n">
        <f aca="false" ca="false" dt2D="false" dtr="false" t="normal">F65/5.8*1.9*курс_5-F65/5.8*1.9*курс_5*скидка_5</f>
        <v>1170.9276889655175</v>
      </c>
      <c r="H65" s="39" t="n">
        <f aca="false" ca="false" dt2D="false" dtr="false" t="normal">F65/5.8*2.9*курс_5-F65/5.8*2.9*курс_5*скидка_5</f>
        <v>1787.2054200000005</v>
      </c>
      <c r="I65" s="39" t="n">
        <f aca="false" ca="false" dt2D="false" dtr="false" t="normal">F65/5.8*3.9*курс_5-F65/5.8*3.9*курс_5*скидка_5</f>
        <v>2403.4831510344834</v>
      </c>
    </row>
    <row customHeight="true" ht="15" outlineLevel="0" r="66">
      <c r="A66" s="51" t="s"/>
      <c r="B66" s="41" t="s"/>
      <c r="C66" s="42" t="s"/>
      <c r="D66" s="169" t="s">
        <v>114</v>
      </c>
      <c r="E66" s="34" t="s">
        <v>115</v>
      </c>
      <c r="F66" s="186" t="n">
        <v>34.1044704</v>
      </c>
      <c r="G66" s="39" t="n">
        <f aca="false" ca="false" dt2D="false" dtr="false" t="normal">F66/5.8*1.9*курс_5-F66/5.8*1.9*курс_5*скидка_5</f>
        <v>1117.2154096551724</v>
      </c>
      <c r="H66" s="39" t="n">
        <f aca="false" ca="false" dt2D="false" dtr="false" t="normal">F66/5.8*2.9*курс_5-F66/5.8*2.9*курс_5*скидка_5</f>
        <v>1705.2235200000002</v>
      </c>
      <c r="I66" s="39" t="n">
        <f aca="false" ca="false" dt2D="false" dtr="false" t="normal">F66/5.8*3.9*курс_5-F66/5.8*3.9*курс_5*скидка_5</f>
        <v>2293.231630344828</v>
      </c>
    </row>
    <row customHeight="true" ht="15" outlineLevel="0" r="67">
      <c r="A67" s="51" t="s"/>
      <c r="B67" s="41" t="s"/>
      <c r="C67" s="42" t="s"/>
      <c r="D67" s="169" t="s">
        <v>169</v>
      </c>
      <c r="E67" s="34" t="s">
        <v>117</v>
      </c>
      <c r="F67" s="186" t="n">
        <v>38.4810426</v>
      </c>
      <c r="G67" s="39" t="n">
        <f aca="false" ca="false" dt2D="false" dtr="false" t="normal">F67/5.8*1.9*курс_5-F67/5.8*1.9*курс_5*скидка_5</f>
        <v>1260.5858782758623</v>
      </c>
      <c r="H67" s="39" t="n">
        <f aca="false" ca="false" dt2D="false" dtr="false" t="normal">F67/5.8*2.9*курс_5-F67/5.8*2.9*курс_5*скидка_5</f>
        <v>1924.0521300000005</v>
      </c>
      <c r="I67" s="39" t="n">
        <f aca="false" ca="false" dt2D="false" dtr="false" t="normal">F67/5.8*3.9*курс_5-F67/5.8*3.9*курс_5*скидка_5</f>
        <v>2587.5183817241386</v>
      </c>
    </row>
    <row customHeight="true" ht="15" outlineLevel="0" r="68">
      <c r="A68" s="51" t="s"/>
      <c r="B68" s="41" t="s"/>
      <c r="C68" s="42" t="s"/>
      <c r="D68" s="169" t="s">
        <v>159</v>
      </c>
      <c r="E68" s="34" t="s">
        <v>160</v>
      </c>
      <c r="F68" s="186" t="n">
        <v>40.0323924</v>
      </c>
      <c r="G68" s="39" t="n">
        <f aca="false" ca="false" dt2D="false" dtr="false" t="normal">F68/5.8*1.9*курс_5-F68/5.8*1.9*курс_5*скидка_5</f>
        <v>1311.4059579310342</v>
      </c>
      <c r="H68" s="39" t="n">
        <f aca="false" ca="false" dt2D="false" dtr="false" t="normal">F68/5.8*2.9*курс_5-F68/5.8*2.9*курс_5*скидка_5</f>
        <v>2001.61962</v>
      </c>
      <c r="I68" s="39" t="n">
        <f aca="false" ca="false" dt2D="false" dtr="false" t="normal">F68/5.8*3.9*курс_5-F68/5.8*3.9*курс_5*скидка_5</f>
        <v>2691.833282068965</v>
      </c>
    </row>
    <row customHeight="true" ht="15" outlineLevel="0" r="69">
      <c r="A69" s="51" t="s"/>
      <c r="B69" s="41" t="s"/>
      <c r="C69" s="42" t="s"/>
      <c r="D69" s="169" t="s">
        <v>152</v>
      </c>
      <c r="E69" s="34" t="s">
        <v>153</v>
      </c>
      <c r="F69" s="186" t="n">
        <v>40.0323924</v>
      </c>
      <c r="G69" s="39" t="n">
        <f aca="false" ca="false" dt2D="false" dtr="false" t="normal">F69/5.8*1.9*курс_5-F69/5.8*1.9*курс_5*скидка_5</f>
        <v>1311.4059579310342</v>
      </c>
      <c r="H69" s="39" t="n">
        <f aca="false" ca="false" dt2D="false" dtr="false" t="normal">F69/5.8*2.9*курс_5-F69/5.8*2.9*курс_5*скидка_5</f>
        <v>2001.61962</v>
      </c>
      <c r="I69" s="39" t="n">
        <f aca="false" ca="false" dt2D="false" dtr="false" t="normal">F69/5.8*3.9*курс_5-F69/5.8*3.9*курс_5*скидка_5</f>
        <v>2691.833282068965</v>
      </c>
    </row>
    <row customHeight="true" ht="15" outlineLevel="0" r="70">
      <c r="A70" s="51" t="s"/>
      <c r="B70" s="41" t="s"/>
      <c r="C70" s="42" t="s"/>
      <c r="D70" s="169" t="s">
        <v>126</v>
      </c>
      <c r="E70" s="34" t="s">
        <v>127</v>
      </c>
      <c r="F70" s="186" t="n">
        <v>32.6414088</v>
      </c>
      <c r="G70" s="39" t="n">
        <f aca="false" ca="false" dt2D="false" dtr="false" t="normal">F70/5.8*1.9*курс_5-F70/5.8*1.9*курс_5*скидка_5</f>
        <v>1069.2875296551724</v>
      </c>
      <c r="H70" s="39" t="n">
        <f aca="false" ca="false" dt2D="false" dtr="false" t="normal">F70/5.8*2.9*курс_5-F70/5.8*2.9*курс_5*скидка_5</f>
        <v>1632.07044</v>
      </c>
      <c r="I70" s="39" t="n">
        <f aca="false" ca="false" dt2D="false" dtr="false" t="normal">F70/5.8*3.9*курс_5-F70/5.8*3.9*курс_5*скидка_5</f>
        <v>2194.8533503448275</v>
      </c>
    </row>
    <row customHeight="true" ht="18.75" outlineLevel="0" r="71">
      <c r="A71" s="51" t="s"/>
      <c r="B71" s="41" t="s"/>
      <c r="C71" s="42" t="s"/>
      <c r="D71" s="37" t="s">
        <v>144</v>
      </c>
      <c r="E71" s="38" t="s">
        <v>131</v>
      </c>
      <c r="F71" s="186" t="n">
        <v>33.864831</v>
      </c>
      <c r="G71" s="39" t="n">
        <f aca="false" ca="false" dt2D="false" dtr="false" t="normal">F71/5.8*1.9*курс_5-F71/5.8*1.9*курс_5*скидка_5</f>
        <v>1109.3651534482756</v>
      </c>
      <c r="H71" s="39" t="n">
        <f aca="false" ca="false" dt2D="false" dtr="false" t="normal">F71/5.8*2.9*курс_5-F71/5.8*2.9*курс_5*скидка_5</f>
        <v>1693.2415499999997</v>
      </c>
      <c r="I71" s="39" t="n">
        <f aca="false" ca="false" dt2D="false" dtr="false" t="normal">F71/5.8*3.9*курс_5-F71/5.8*3.9*курс_5*скидка_5</f>
        <v>2277.117946551724</v>
      </c>
      <c r="J71" s="185" t="n"/>
    </row>
    <row customHeight="true" ht="18.75" outlineLevel="0" r="72">
      <c r="A72" s="51" t="s"/>
      <c r="B72" s="41" t="s"/>
      <c r="C72" s="42" t="s"/>
      <c r="D72" s="37" t="s">
        <v>149</v>
      </c>
      <c r="E72" s="38" t="s">
        <v>150</v>
      </c>
      <c r="F72" s="186" t="n">
        <v>33.864831</v>
      </c>
      <c r="G72" s="39" t="n">
        <f aca="false" ca="false" dt2D="false" dtr="false" t="normal">F72/5.8*1.9*курс_5-F72/5.8*1.9*курс_5*скидка_5</f>
        <v>1109.3651534482756</v>
      </c>
      <c r="H72" s="39" t="n">
        <f aca="false" ca="false" dt2D="false" dtr="false" t="normal">F72/5.8*2.9*курс_5-F72/5.8*2.9*курс_5*скидка_5</f>
        <v>1693.2415499999997</v>
      </c>
      <c r="I72" s="39" t="n">
        <f aca="false" ca="false" dt2D="false" dtr="false" t="normal">F72/5.8*3.9*курс_5-F72/5.8*3.9*курс_5*скидка_5</f>
        <v>2277.117946551724</v>
      </c>
      <c r="J72" s="185" t="n"/>
    </row>
    <row customHeight="true" ht="18.75" outlineLevel="0" r="73">
      <c r="A73" s="55" t="s"/>
      <c r="B73" s="44" t="s"/>
      <c r="C73" s="45" t="s"/>
      <c r="D73" s="37" t="s">
        <v>112</v>
      </c>
      <c r="E73" s="38" t="s">
        <v>113</v>
      </c>
      <c r="F73" s="186" t="n">
        <v>40.04</v>
      </c>
      <c r="G73" s="39" t="n">
        <f aca="false" ca="false" dt2D="false" dtr="false" t="normal">F73/5.8*1.9*курс_5-F73/5.8*1.9*курс_5*скидка_5</f>
        <v>1311.655172413793</v>
      </c>
      <c r="H73" s="39" t="n">
        <f aca="false" ca="false" dt2D="false" dtr="false" t="normal">F73/5.8*2.9*курс_5-F73/5.8*2.9*курс_5*скидка_5</f>
        <v>2002</v>
      </c>
      <c r="I73" s="39" t="n">
        <f aca="false" ca="false" dt2D="false" dtr="false" t="normal">F73/5.8*3.9*курс_5-F73/5.8*3.9*курс_5*скидка_5</f>
        <v>2692.344827586207</v>
      </c>
      <c r="J73" s="185" t="n"/>
    </row>
    <row customHeight="true" ht="18.75" outlineLevel="0" r="74">
      <c r="A74" s="208" t="n"/>
      <c r="B74" s="209" t="s"/>
      <c r="C74" s="209" t="s"/>
      <c r="D74" s="209" t="s"/>
      <c r="E74" s="209" t="s"/>
      <c r="F74" s="210" t="s"/>
      <c r="G74" s="606" t="n"/>
      <c r="H74" s="606" t="n"/>
      <c r="I74" s="606" t="n"/>
    </row>
    <row customHeight="true" ht="15" outlineLevel="0" r="75">
      <c r="A75" s="50" t="n"/>
      <c r="B75" s="35" t="s">
        <v>187</v>
      </c>
      <c r="C75" s="36" t="s">
        <v>188</v>
      </c>
      <c r="D75" s="169" t="s">
        <v>44</v>
      </c>
      <c r="E75" s="34" t="s">
        <v>31</v>
      </c>
      <c r="F75" s="186" t="n">
        <v>24.909885</v>
      </c>
      <c r="G75" s="39" t="n">
        <f aca="false" ca="false" dt2D="false" dtr="false" t="normal">F75/5.8*1.9*курс_5-F75/5.8*1.9*курс_5*скидка_5</f>
        <v>816.0134741379309</v>
      </c>
      <c r="H75" s="39" t="n">
        <f aca="false" ca="false" dt2D="false" dtr="false" t="normal">F75/5.8*2.9*курс_5-F75/5.8*2.9*курс_5*скидка_5</f>
        <v>1245.49425</v>
      </c>
      <c r="I75" s="39" t="n">
        <f aca="false" ca="false" dt2D="false" dtr="false" t="normal">F75/5.8*3.9*курс_5-F75/5.8*3.9*курс_5*скидка_5</f>
        <v>1674.975025862069</v>
      </c>
    </row>
    <row customHeight="true" ht="15" outlineLevel="0" r="76">
      <c r="A76" s="51" t="s"/>
      <c r="B76" s="41" t="s"/>
      <c r="C76" s="42" t="s"/>
      <c r="D76" s="169" t="s">
        <v>46</v>
      </c>
      <c r="E76" s="34" t="s">
        <v>33</v>
      </c>
      <c r="F76" s="186" t="n">
        <v>25.357332</v>
      </c>
      <c r="G76" s="39" t="n">
        <f aca="false" ca="false" dt2D="false" dtr="false" t="normal">F76/5.8*1.9*курс_5-F76/5.8*1.9*курс_5*скидка_5</f>
        <v>830.6712206896551</v>
      </c>
      <c r="H76" s="39" t="n">
        <f aca="false" ca="false" dt2D="false" dtr="false" t="normal">F76/5.8*2.9*курс_5-F76/5.8*2.9*курс_5*скидка_5</f>
        <v>1267.8666</v>
      </c>
      <c r="I76" s="39" t="n">
        <f aca="false" ca="false" dt2D="false" dtr="false" t="normal">F76/5.8*3.9*курс_5-F76/5.8*3.9*курс_5*скидка_5</f>
        <v>1705.0619793103447</v>
      </c>
    </row>
    <row customHeight="true" ht="15" outlineLevel="0" r="77">
      <c r="A77" s="51" t="s"/>
      <c r="B77" s="41" t="s"/>
      <c r="C77" s="42" t="s"/>
      <c r="D77" s="169" t="s">
        <v>167</v>
      </c>
      <c r="E77" s="34" t="s">
        <v>105</v>
      </c>
      <c r="F77" s="186" t="n">
        <v>26.3855592</v>
      </c>
      <c r="G77" s="39" t="n">
        <f aca="false" ca="false" dt2D="false" dtr="false" t="normal">F77/5.8*1.9*курс_5-F77/5.8*1.9*курс_5*скидка_5</f>
        <v>864.3545255172414</v>
      </c>
      <c r="H77" s="39" t="n">
        <f aca="false" ca="false" dt2D="false" dtr="false" t="normal">F77/5.8*2.9*курс_5-F77/5.8*2.9*курс_5*скидка_5</f>
        <v>1319.2779600000001</v>
      </c>
      <c r="I77" s="39" t="n">
        <f aca="false" ca="false" dt2D="false" dtr="false" t="normal">F77/5.8*3.9*курс_5-F77/5.8*3.9*курс_5*скидка_5</f>
        <v>1774.201394482759</v>
      </c>
    </row>
    <row customHeight="true" ht="15" outlineLevel="0" r="78">
      <c r="A78" s="51" t="s"/>
      <c r="B78" s="41" t="s"/>
      <c r="C78" s="42" t="s"/>
      <c r="D78" s="169" t="s">
        <v>108</v>
      </c>
      <c r="E78" s="34" t="s">
        <v>109</v>
      </c>
      <c r="F78" s="186" t="n">
        <v>29.9296998</v>
      </c>
      <c r="G78" s="39" t="n">
        <f aca="false" ca="false" dt2D="false" dtr="false" t="normal">F78/5.8*1.9*курс_5-F78/5.8*1.9*курс_5*скидка_5</f>
        <v>980.4556831034482</v>
      </c>
      <c r="H78" s="39" t="n">
        <f aca="false" ca="false" dt2D="false" dtr="false" t="normal">F78/5.8*2.9*курс_5-F78/5.8*2.9*курс_5*скидка_5</f>
        <v>1496.48499</v>
      </c>
      <c r="I78" s="39" t="n">
        <f aca="false" ca="false" dt2D="false" dtr="false" t="normal">F78/5.8*3.9*курс_5-F78/5.8*3.9*курс_5*скидка_5</f>
        <v>2012.5142968965515</v>
      </c>
    </row>
    <row customHeight="true" ht="15" outlineLevel="0" r="79">
      <c r="A79" s="51" t="s"/>
      <c r="B79" s="41" t="s"/>
      <c r="C79" s="42" t="s"/>
      <c r="D79" s="169" t="s">
        <v>168</v>
      </c>
      <c r="E79" s="34" t="s">
        <v>37</v>
      </c>
      <c r="F79" s="186" t="n">
        <v>31.5819504</v>
      </c>
      <c r="G79" s="39" t="n">
        <f aca="false" ca="false" dt2D="false" dtr="false" t="normal">F79/5.8*1.9*курс_5-F79/5.8*1.9*курс_5*скидка_5</f>
        <v>1034.5811337931032</v>
      </c>
      <c r="H79" s="39" t="n">
        <f aca="false" ca="false" dt2D="false" dtr="false" t="normal">F79/5.8*2.9*курс_5-F79/5.8*2.9*курс_5*скидка_5</f>
        <v>1579.0975199999996</v>
      </c>
      <c r="I79" s="39" t="n">
        <f aca="false" ca="false" dt2D="false" dtr="false" t="normal">F79/5.8*3.9*курс_5-F79/5.8*3.9*курс_5*скидка_5</f>
        <v>2123.613906206896</v>
      </c>
    </row>
    <row customHeight="true" ht="15" outlineLevel="0" r="80">
      <c r="A80" s="51" t="s"/>
      <c r="B80" s="41" t="s"/>
      <c r="C80" s="42" t="s"/>
      <c r="D80" s="169" t="s">
        <v>114</v>
      </c>
      <c r="E80" s="34" t="s">
        <v>115</v>
      </c>
      <c r="F80" s="186" t="n">
        <v>30.1188888</v>
      </c>
      <c r="G80" s="39" t="n">
        <f aca="false" ca="false" dt2D="false" dtr="false" t="normal">F80/5.8*1.9*курс_5-F80/5.8*1.9*курс_5*скидка_5</f>
        <v>986.6532537931032</v>
      </c>
      <c r="H80" s="39" t="n">
        <f aca="false" ca="false" dt2D="false" dtr="false" t="normal">F80/5.8*2.9*курс_5-F80/5.8*2.9*курс_5*скидка_5</f>
        <v>1505.9444399999998</v>
      </c>
      <c r="I80" s="39" t="n">
        <f aca="false" ca="false" dt2D="false" dtr="false" t="normal">F80/5.8*3.9*курс_5-F80/5.8*3.9*курс_5*скидка_5</f>
        <v>2025.2356262068965</v>
      </c>
    </row>
    <row customHeight="true" ht="15" outlineLevel="0" r="81">
      <c r="A81" s="51" t="s"/>
      <c r="B81" s="41" t="s"/>
      <c r="C81" s="42" t="s"/>
      <c r="D81" s="169" t="s">
        <v>169</v>
      </c>
      <c r="E81" s="34" t="s">
        <v>117</v>
      </c>
      <c r="F81" s="186" t="n">
        <v>34.0161822</v>
      </c>
      <c r="G81" s="39" t="n">
        <f aca="false" ca="false" dt2D="false" dtr="false" t="normal">F81/5.8*1.9*курс_5-F81/5.8*1.9*курс_5*скидка_5</f>
        <v>1114.3232099999998</v>
      </c>
      <c r="H81" s="39" t="n">
        <f aca="false" ca="false" dt2D="false" dtr="false" t="normal">F81/5.8*2.9*курс_5-F81/5.8*2.9*курс_5*скидка_5</f>
        <v>1700.8091099999997</v>
      </c>
      <c r="I81" s="39" t="n">
        <f aca="false" ca="false" dt2D="false" dtr="false" t="normal">F81/5.8*3.9*курс_5-F81/5.8*3.9*курс_5*скидка_5</f>
        <v>2287.29501</v>
      </c>
    </row>
    <row customHeight="true" ht="15" outlineLevel="0" r="82">
      <c r="A82" s="51" t="s"/>
      <c r="B82" s="41" t="s"/>
      <c r="C82" s="42" t="s"/>
      <c r="D82" s="169" t="s">
        <v>159</v>
      </c>
      <c r="E82" s="34" t="s">
        <v>160</v>
      </c>
      <c r="F82" s="186" t="n">
        <v>35.3657304</v>
      </c>
      <c r="G82" s="39" t="n">
        <f aca="false" ca="false" dt2D="false" dtr="false" t="normal">F82/5.8*1.9*курс_5-F82/5.8*1.9*курс_5*скидка_5</f>
        <v>1158.532547586207</v>
      </c>
      <c r="H82" s="39" t="n">
        <f aca="false" ca="false" dt2D="false" dtr="false" t="normal">F82/5.8*2.9*курс_5-F82/5.8*2.9*курс_5*скидка_5</f>
        <v>1768.28652</v>
      </c>
      <c r="I82" s="39" t="n">
        <f aca="false" ca="false" dt2D="false" dtr="false" t="normal">F82/5.8*3.9*курс_5-F82/5.8*3.9*курс_5*скидка_5</f>
        <v>2378.0404924137933</v>
      </c>
    </row>
    <row customHeight="true" ht="15" outlineLevel="0" r="83">
      <c r="A83" s="51" t="s"/>
      <c r="B83" s="41" t="s"/>
      <c r="C83" s="42" t="s"/>
      <c r="D83" s="169" t="s">
        <v>152</v>
      </c>
      <c r="E83" s="34" t="s">
        <v>153</v>
      </c>
      <c r="F83" s="186" t="n">
        <v>35.3657304</v>
      </c>
      <c r="G83" s="39" t="n">
        <f aca="false" ca="false" dt2D="false" dtr="false" t="normal">F83/5.8*1.9*курс_5-F83/5.8*1.9*курс_5*скидка_5</f>
        <v>1158.532547586207</v>
      </c>
      <c r="H83" s="39" t="n">
        <f aca="false" ca="false" dt2D="false" dtr="false" t="normal">F83/5.8*2.9*курс_5-F83/5.8*2.9*курс_5*скидка_5</f>
        <v>1768.28652</v>
      </c>
      <c r="I83" s="39" t="n">
        <f aca="false" ca="false" dt2D="false" dtr="false" t="normal">F83/5.8*3.9*курс_5-F83/5.8*3.9*курс_5*скидка_5</f>
        <v>2378.0404924137933</v>
      </c>
    </row>
    <row customHeight="true" ht="15" outlineLevel="0" r="84">
      <c r="A84" s="51" t="s"/>
      <c r="B84" s="41" t="s"/>
      <c r="C84" s="42" t="s"/>
      <c r="D84" s="169" t="s">
        <v>126</v>
      </c>
      <c r="E84" s="34" t="s">
        <v>127</v>
      </c>
      <c r="F84" s="186" t="n">
        <v>28.8324036</v>
      </c>
      <c r="G84" s="39" t="n">
        <f aca="false" ca="false" dt2D="false" dtr="false" t="normal">F84/5.8*1.9*курс_5-F84/5.8*1.9*курс_5*скидка_5</f>
        <v>944.5097731034483</v>
      </c>
      <c r="H84" s="39" t="n">
        <f aca="false" ca="false" dt2D="false" dtr="false" t="normal">F84/5.8*2.9*курс_5-F84/5.8*2.9*курс_5*скидка_5</f>
        <v>1441.62018</v>
      </c>
      <c r="I84" s="39" t="n">
        <f aca="false" ca="false" dt2D="false" dtr="false" t="normal">F84/5.8*3.9*курс_5-F84/5.8*3.9*курс_5*скидка_5</f>
        <v>1938.7305868965516</v>
      </c>
    </row>
    <row customHeight="true" ht="18.75" outlineLevel="0" r="85">
      <c r="A85" s="51" t="s"/>
      <c r="B85" s="41" t="s"/>
      <c r="C85" s="42" t="s"/>
      <c r="D85" s="37" t="s">
        <v>144</v>
      </c>
      <c r="E85" s="38" t="s">
        <v>131</v>
      </c>
      <c r="F85" s="186" t="n">
        <v>29.9296998</v>
      </c>
      <c r="G85" s="39" t="n">
        <f aca="false" ca="false" dt2D="false" dtr="false" t="normal">F85/5.8*1.9*курс_5-F85/5.8*1.9*курс_5*скидка_5</f>
        <v>980.4556831034482</v>
      </c>
      <c r="H85" s="39" t="n">
        <f aca="false" ca="false" dt2D="false" dtr="false" t="normal">F85/5.8*2.9*курс_5-F85/5.8*2.9*курс_5*скидка_5</f>
        <v>1496.48499</v>
      </c>
      <c r="I85" s="39" t="n">
        <f aca="false" ca="false" dt2D="false" dtr="false" t="normal">F85/5.8*3.9*курс_5-F85/5.8*3.9*курс_5*скидка_5</f>
        <v>2012.5142968965515</v>
      </c>
      <c r="J85" s="185" t="n"/>
    </row>
    <row customHeight="true" ht="18.75" outlineLevel="0" r="86">
      <c r="A86" s="51" t="s"/>
      <c r="B86" s="41" t="s"/>
      <c r="C86" s="42" t="s"/>
      <c r="D86" s="37" t="s">
        <v>149</v>
      </c>
      <c r="E86" s="38" t="s">
        <v>150</v>
      </c>
      <c r="F86" s="186" t="n">
        <v>29.9296998</v>
      </c>
      <c r="G86" s="39" t="n">
        <f aca="false" ca="false" dt2D="false" dtr="false" t="normal">F86/5.8*1.9*курс_5-F86/5.8*1.9*курс_5*скидка_5</f>
        <v>980.4556831034482</v>
      </c>
      <c r="H86" s="39" t="n">
        <f aca="false" ca="false" dt2D="false" dtr="false" t="normal">F86/5.8*2.9*курс_5-F86/5.8*2.9*курс_5*скидка_5</f>
        <v>1496.48499</v>
      </c>
      <c r="I86" s="39" t="n">
        <f aca="false" ca="false" dt2D="false" dtr="false" t="normal">F86/5.8*3.9*курс_5-F86/5.8*3.9*курс_5*скидка_5</f>
        <v>2012.5142968965515</v>
      </c>
      <c r="J86" s="185" t="n"/>
    </row>
    <row customHeight="true" ht="18.75" outlineLevel="0" r="87">
      <c r="A87" s="55" t="s"/>
      <c r="B87" s="44" t="s"/>
      <c r="C87" s="45" t="s"/>
      <c r="D87" s="37" t="s">
        <v>112</v>
      </c>
      <c r="E87" s="38" t="s">
        <v>113</v>
      </c>
      <c r="F87" s="186" t="n">
        <v>35.36</v>
      </c>
      <c r="G87" s="39" t="n">
        <f aca="false" ca="false" dt2D="false" dtr="false" t="normal">F87/5.8*1.9*курс_5-F87/5.8*1.9*курс_5*скидка_5</f>
        <v>1158.3448275862067</v>
      </c>
      <c r="H87" s="39" t="n">
        <f aca="false" ca="false" dt2D="false" dtr="false" t="normal">F87/5.8*2.9*курс_5-F87/5.8*2.9*курс_5*скидка_5</f>
        <v>1768</v>
      </c>
      <c r="I87" s="39" t="n">
        <f aca="false" ca="false" dt2D="false" dtr="false" t="normal">F87/5.8*3.9*курс_5-F87/5.8*3.9*курс_5*скидка_5</f>
        <v>2377.6551724137926</v>
      </c>
    </row>
    <row ht="15" outlineLevel="0" r="88">
      <c r="A88" s="208" t="n"/>
      <c r="B88" s="209" t="s"/>
      <c r="C88" s="209" t="s"/>
      <c r="D88" s="209" t="s"/>
      <c r="E88" s="209" t="s"/>
      <c r="F88" s="210" t="s"/>
      <c r="G88" s="606" t="n"/>
      <c r="H88" s="606" t="n"/>
      <c r="I88" s="606" t="n"/>
    </row>
  </sheetData>
  <mergeCells count="29">
    <mergeCell ref="G2:I2"/>
    <mergeCell ref="A4:I4"/>
    <mergeCell ref="A1:C2"/>
    <mergeCell ref="D3:E3"/>
    <mergeCell ref="A3:C3"/>
    <mergeCell ref="B5:B17"/>
    <mergeCell ref="C5:C17"/>
    <mergeCell ref="A5:A17"/>
    <mergeCell ref="B19:B31"/>
    <mergeCell ref="C19:C31"/>
    <mergeCell ref="A19:A31"/>
    <mergeCell ref="A18:F18"/>
    <mergeCell ref="A32:F32"/>
    <mergeCell ref="A88:F88"/>
    <mergeCell ref="B75:B87"/>
    <mergeCell ref="A75:A87"/>
    <mergeCell ref="C75:C87"/>
    <mergeCell ref="A74:F74"/>
    <mergeCell ref="C61:C73"/>
    <mergeCell ref="B61:B73"/>
    <mergeCell ref="A61:A73"/>
    <mergeCell ref="A60:F60"/>
    <mergeCell ref="B47:B59"/>
    <mergeCell ref="A47:A59"/>
    <mergeCell ref="C47:C59"/>
    <mergeCell ref="A33:A45"/>
    <mergeCell ref="B33:B45"/>
    <mergeCell ref="C33:C45"/>
    <mergeCell ref="A46:F46"/>
  </mergeCells>
  <hyperlinks>
    <hyperlink display="https://modusline.ru/catalog/razdvizhnye-sistemy-modus-dlya-shkafov-kupe/shkafnoj-profil-modus/uzkij-profil-ms" r:id="rId1" ref="A4"/>
  </hyperlinks>
  <pageMargins bottom="0.75" footer="0.300000011920929" header="0.300000011920929" left="0.700000047683716" right="0.700000047683716" top="0.75"/>
  <pageSetup fitToHeight="0" fitToWidth="0" orientation="portrait" paperHeight="297mm" paperSize="9" paperWidth="210mm" scale="100"/>
  <drawing r:id="rId2"/>
</worksheet>
</file>

<file path=xl/worksheets/sheet3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L268"/>
  <sheetViews>
    <sheetView showZeros="true" workbookViewId="0">
      <pane activePane="bottomLeft" state="frozen" topLeftCell="A4" xSplit="0" ySplit="3"/>
    </sheetView>
  </sheetViews>
  <sheetFormatPr baseColWidth="8" customHeight="false" defaultColWidth="9.14062530925693" defaultRowHeight="18.75" zeroHeight="false"/>
  <cols>
    <col customWidth="true" max="1" min="1" outlineLevel="0" width="19.710937625553"/>
    <col customWidth="true" max="2" min="2" outlineLevel="0" style="14" width="11.570313162127"/>
    <col customWidth="true" max="3" min="3" outlineLevel="0" style="15" width="30.0000010149971"/>
    <col customWidth="true" max="4" min="4" outlineLevel="0" style="16" width="23.9999986466705"/>
    <col customWidth="true" max="5" min="5" outlineLevel="0" style="17" width="17.5703128237946"/>
    <col customWidth="true" max="6" min="6" outlineLevel="0" width="7.14062497092456"/>
    <col customWidth="true" hidden="true" max="7" min="7" outlineLevel="0" style="131" width="7.14062497092456"/>
    <col customWidth="true" hidden="true" max="8" min="8" outlineLevel="0" style="20" width="9.14062530925693"/>
    <col customWidth="true" max="9" min="9" outlineLevel="0" style="20" width="10.2851563273142"/>
    <col customWidth="true" max="12" min="10" outlineLevel="0" width="11.710937625553"/>
  </cols>
  <sheetData>
    <row customHeight="true" ht="30" outlineLevel="0" r="1">
      <c r="A1" s="21" t="n"/>
      <c r="B1" s="21" t="s"/>
      <c r="C1" s="21" t="s"/>
      <c r="D1" s="22" t="s">
        <v>2</v>
      </c>
      <c r="E1" s="23" t="n">
        <f aca="false" ca="false" dt2D="false" dtr="false" t="normal">'Ваша скидка'!C8</f>
        <v>0</v>
      </c>
    </row>
    <row customHeight="true" ht="31.5" outlineLevel="0" r="2">
      <c r="A2" s="21" t="s"/>
      <c r="B2" s="21" t="s"/>
      <c r="C2" s="21" t="s"/>
      <c r="D2" s="132" t="s">
        <v>21</v>
      </c>
      <c r="E2" s="133" t="n">
        <f aca="false" ca="false" dt2D="false" dtr="false" t="normal">'Ваша скидка'!H2</f>
        <v>100</v>
      </c>
    </row>
    <row customFormat="true" customHeight="true" ht="28.5" outlineLevel="0" r="3" s="134">
      <c r="A3" s="135" t="n"/>
      <c r="B3" s="135" t="n"/>
      <c r="C3" s="136" t="n"/>
      <c r="D3" s="137" t="s">
        <v>22</v>
      </c>
      <c r="E3" s="138" t="s"/>
      <c r="F3" s="137" t="s">
        <v>23</v>
      </c>
      <c r="G3" s="139" t="s">
        <v>24</v>
      </c>
      <c r="H3" s="140" t="s">
        <v>25</v>
      </c>
      <c r="I3" s="139" t="s">
        <v>26</v>
      </c>
    </row>
    <row customFormat="true" customHeight="true" ht="17.25" outlineLevel="0" r="4" s="134">
      <c r="A4" s="135" t="n"/>
      <c r="B4" s="135" t="n"/>
      <c r="C4" s="136" t="n"/>
      <c r="D4" s="141" t="n"/>
      <c r="E4" s="142" t="n"/>
      <c r="F4" s="136" t="n"/>
      <c r="G4" s="143" t="n"/>
      <c r="H4" s="144" t="n"/>
      <c r="I4" s="144" t="n"/>
    </row>
    <row customHeight="true" ht="18.75" outlineLevel="0" r="5">
      <c r="A5" s="31" t="s">
        <v>27</v>
      </c>
      <c r="B5" s="32" t="s"/>
      <c r="C5" s="32" t="s"/>
      <c r="D5" s="32" t="s"/>
      <c r="E5" s="32" t="s"/>
      <c r="F5" s="32" t="s"/>
      <c r="G5" s="32" t="s"/>
      <c r="H5" s="32" t="s"/>
      <c r="I5" s="33" t="s"/>
    </row>
    <row customHeight="true" ht="15" outlineLevel="0" r="6">
      <c r="A6" s="50" t="n"/>
      <c r="B6" s="35" t="s">
        <v>28</v>
      </c>
      <c r="C6" s="36" t="s">
        <v>29</v>
      </c>
      <c r="D6" s="37" t="s">
        <v>98</v>
      </c>
      <c r="E6" s="38" t="s">
        <v>99</v>
      </c>
      <c r="F6" s="25" t="n">
        <v>5.4</v>
      </c>
      <c r="G6" s="39" t="n">
        <v>28.882854</v>
      </c>
      <c r="H6" s="64" t="n">
        <f aca="false" ca="false" dt2D="false" dtr="false" t="normal">G6*курс_2</f>
        <v>2888.2853999999998</v>
      </c>
      <c r="I6" s="64" t="n">
        <f aca="false" ca="false" dt2D="false" dtr="false" t="normal">H6-H6*скидка_2</f>
        <v>2888.2853999999998</v>
      </c>
    </row>
    <row customHeight="true" ht="15" outlineLevel="0" r="7">
      <c r="A7" s="51" t="s"/>
      <c r="B7" s="41" t="s"/>
      <c r="C7" s="42" t="s"/>
      <c r="D7" s="37" t="s">
        <v>100</v>
      </c>
      <c r="E7" s="38" t="s">
        <v>101</v>
      </c>
      <c r="F7" s="43" t="s"/>
      <c r="G7" s="39" t="n">
        <v>29.1603312</v>
      </c>
      <c r="H7" s="64" t="n">
        <f aca="false" ca="false" dt2D="false" dtr="false" t="normal">G7*курс_2</f>
        <v>2916.0331199999996</v>
      </c>
      <c r="I7" s="64" t="n">
        <f aca="false" ca="false" dt2D="false" dtr="false" t="normal">H7-H7*скидка_2</f>
        <v>2916.0331199999996</v>
      </c>
    </row>
    <row customHeight="true" ht="15" outlineLevel="0" r="8">
      <c r="A8" s="51" t="s"/>
      <c r="B8" s="41" t="s"/>
      <c r="C8" s="42" t="s"/>
      <c r="D8" s="37" t="s">
        <v>102</v>
      </c>
      <c r="E8" s="38" t="s">
        <v>103</v>
      </c>
      <c r="F8" s="43" t="s"/>
      <c r="G8" s="39" t="n">
        <v>27.180153</v>
      </c>
      <c r="H8" s="64" t="n">
        <f aca="false" ca="false" dt2D="false" dtr="false" t="normal">G8*курс_2</f>
        <v>2718.0153</v>
      </c>
      <c r="I8" s="64" t="n">
        <f aca="false" ca="false" dt2D="false" dtr="false" t="normal">H8-H8*скидка_2</f>
        <v>2718.0153</v>
      </c>
    </row>
    <row customHeight="true" ht="15" outlineLevel="0" r="9">
      <c r="A9" s="51" t="s"/>
      <c r="B9" s="41" t="s"/>
      <c r="C9" s="42" t="s"/>
      <c r="D9" s="37" t="s">
        <v>104</v>
      </c>
      <c r="E9" s="38" t="s">
        <v>105</v>
      </c>
      <c r="F9" s="43" t="s"/>
      <c r="G9" s="39" t="n">
        <v>27.4702428</v>
      </c>
      <c r="H9" s="64" t="n">
        <f aca="false" ca="false" dt2D="false" dtr="false" t="normal">G9*курс_2</f>
        <v>2747.02428</v>
      </c>
      <c r="I9" s="64" t="n">
        <f aca="false" ca="false" dt2D="false" dtr="false" t="normal">H9-H9*скидка_2</f>
        <v>2747.02428</v>
      </c>
    </row>
    <row customHeight="true" ht="15" outlineLevel="0" r="10">
      <c r="A10" s="51" t="s"/>
      <c r="B10" s="41" t="s"/>
      <c r="C10" s="42" t="s"/>
      <c r="D10" s="37" t="s">
        <v>106</v>
      </c>
      <c r="E10" s="38" t="s">
        <v>107</v>
      </c>
      <c r="F10" s="43" t="s"/>
      <c r="G10" s="39" t="n">
        <v>30.017988</v>
      </c>
      <c r="H10" s="64" t="n">
        <f aca="false" ca="false" dt2D="false" dtr="false" t="normal">G10*курс_2</f>
        <v>3001.7988000000005</v>
      </c>
      <c r="I10" s="64" t="n">
        <f aca="false" ca="false" dt2D="false" dtr="false" t="normal">H10-H10*скидка_2</f>
        <v>3001.7988000000005</v>
      </c>
    </row>
    <row customHeight="true" ht="15" outlineLevel="0" r="11">
      <c r="A11" s="51" t="s"/>
      <c r="B11" s="41" t="s"/>
      <c r="C11" s="42" t="s"/>
      <c r="D11" s="37" t="s">
        <v>108</v>
      </c>
      <c r="E11" s="38" t="s">
        <v>109</v>
      </c>
      <c r="F11" s="43" t="s"/>
      <c r="G11" s="39" t="n">
        <v>31.153122</v>
      </c>
      <c r="H11" s="64" t="n">
        <f aca="false" ca="false" dt2D="false" dtr="false" t="normal">G11*курс_2</f>
        <v>3115.3122</v>
      </c>
      <c r="I11" s="64" t="n">
        <f aca="false" ca="false" dt2D="false" dtr="false" t="normal">H11-H11*скидка_2</f>
        <v>3115.3122</v>
      </c>
    </row>
    <row customHeight="true" ht="19.5" outlineLevel="0" r="12">
      <c r="A12" s="51" t="s"/>
      <c r="B12" s="41" t="s"/>
      <c r="C12" s="42" t="s"/>
      <c r="D12" s="145" t="s">
        <v>110</v>
      </c>
      <c r="E12" s="38" t="s">
        <v>111</v>
      </c>
      <c r="F12" s="43" t="s"/>
      <c r="G12" s="39" t="n">
        <v>30.585555</v>
      </c>
      <c r="H12" s="64" t="n">
        <f aca="false" ca="false" dt2D="false" dtr="false" t="normal">G12*курс_2</f>
        <v>3058.5555</v>
      </c>
      <c r="I12" s="64" t="n">
        <f aca="false" ca="false" dt2D="false" dtr="false" t="normal">H12-H12*скидка_2</f>
        <v>3058.5555</v>
      </c>
    </row>
    <row customHeight="true" ht="19.5" outlineLevel="0" r="13">
      <c r="A13" s="51" t="s"/>
      <c r="B13" s="41" t="s"/>
      <c r="C13" s="42" t="s"/>
      <c r="D13" s="145" t="s">
        <v>112</v>
      </c>
      <c r="E13" s="38" t="s">
        <v>113</v>
      </c>
      <c r="F13" s="43" t="s"/>
      <c r="G13" s="39" t="n">
        <v>36.82</v>
      </c>
      <c r="H13" s="64" t="n">
        <f aca="false" ca="false" dt2D="false" dtr="false" t="normal">G13*курс_2</f>
        <v>3682</v>
      </c>
      <c r="I13" s="64" t="n">
        <f aca="false" ca="false" dt2D="false" dtr="false" t="normal">H13-H13*скидка_2</f>
        <v>3682</v>
      </c>
    </row>
    <row customHeight="true" ht="19.5" outlineLevel="0" r="14">
      <c r="A14" s="51" t="s"/>
      <c r="B14" s="41" t="s"/>
      <c r="C14" s="42" t="s"/>
      <c r="D14" s="145" t="s">
        <v>114</v>
      </c>
      <c r="E14" s="38" t="s">
        <v>115</v>
      </c>
      <c r="F14" s="43" t="s"/>
      <c r="G14" s="39" t="n">
        <v>31.35132</v>
      </c>
      <c r="H14" s="64" t="n">
        <f aca="false" ca="false" dt2D="false" dtr="false" t="normal">G14*курс_2</f>
        <v>3135.132</v>
      </c>
      <c r="I14" s="64" t="n">
        <f aca="false" ca="false" dt2D="false" dtr="false" t="normal">H14-H14*скидка_2</f>
        <v>3135.132</v>
      </c>
    </row>
    <row customHeight="true" ht="15" outlineLevel="0" r="15">
      <c r="A15" s="51" t="s"/>
      <c r="B15" s="41" t="s"/>
      <c r="C15" s="42" t="s"/>
      <c r="D15" s="37" t="s">
        <v>116</v>
      </c>
      <c r="E15" s="38" t="s">
        <v>117</v>
      </c>
      <c r="F15" s="43" t="s"/>
      <c r="G15" s="39" t="n">
        <v>35.3909556</v>
      </c>
      <c r="H15" s="64" t="n">
        <f aca="false" ca="false" dt2D="false" dtr="false" t="normal">G15*курс_2</f>
        <v>3539.0955599999998</v>
      </c>
      <c r="I15" s="64" t="n">
        <f aca="false" ca="false" dt2D="false" dtr="false" t="normal">H15-H15*скидка_2</f>
        <v>3539.0955599999998</v>
      </c>
    </row>
    <row customHeight="true" ht="29.25" outlineLevel="0" r="16">
      <c r="A16" s="51" t="s"/>
      <c r="B16" s="41" t="s"/>
      <c r="C16" s="42" t="s"/>
      <c r="D16" s="145" t="s">
        <v>118</v>
      </c>
      <c r="E16" s="38" t="s">
        <v>119</v>
      </c>
      <c r="F16" s="43" t="s"/>
      <c r="G16" s="39" t="n">
        <v>36.8161794</v>
      </c>
      <c r="H16" s="64" t="n">
        <f aca="false" ca="false" dt2D="false" dtr="false" t="normal">G16*курс_2</f>
        <v>3681.61794</v>
      </c>
      <c r="I16" s="64" t="n">
        <f aca="false" ca="false" dt2D="false" dtr="false" t="normal">H16-H16*скидка_2</f>
        <v>3681.61794</v>
      </c>
    </row>
    <row customHeight="true" ht="15" outlineLevel="0" r="17">
      <c r="A17" s="51" t="s"/>
      <c r="B17" s="41" t="s"/>
      <c r="C17" s="42" t="s"/>
      <c r="D17" s="37" t="s">
        <v>120</v>
      </c>
      <c r="E17" s="38" t="s">
        <v>121</v>
      </c>
      <c r="F17" s="43" t="s"/>
      <c r="G17" s="39" t="n">
        <v>38.7963576</v>
      </c>
      <c r="H17" s="64" t="n">
        <f aca="false" ca="false" dt2D="false" dtr="false" t="normal">G17*курс_2</f>
        <v>3879.63576</v>
      </c>
      <c r="I17" s="64" t="n">
        <f aca="false" ca="false" dt2D="false" dtr="false" t="normal">H17-H17*скидка_2</f>
        <v>3879.63576</v>
      </c>
    </row>
    <row customHeight="true" ht="15" outlineLevel="0" r="18">
      <c r="A18" s="51" t="s"/>
      <c r="B18" s="41" t="s"/>
      <c r="C18" s="42" t="s"/>
      <c r="D18" s="37" t="s">
        <v>122</v>
      </c>
      <c r="E18" s="38" t="s">
        <v>123</v>
      </c>
      <c r="F18" s="43" t="s"/>
      <c r="G18" s="39" t="n">
        <v>30.017988</v>
      </c>
      <c r="H18" s="64" t="n">
        <f aca="false" ca="false" dt2D="false" dtr="false" t="normal">G18*курс_2</f>
        <v>3001.7988000000005</v>
      </c>
      <c r="I18" s="64" t="n">
        <f aca="false" ca="false" dt2D="false" dtr="false" t="normal">H18-H18*скидка_2</f>
        <v>3001.7988000000005</v>
      </c>
    </row>
    <row customHeight="true" ht="18" outlineLevel="0" r="19">
      <c r="A19" s="55" t="s"/>
      <c r="B19" s="44" t="s"/>
      <c r="C19" s="45" t="s"/>
      <c r="D19" s="145" t="s">
        <v>124</v>
      </c>
      <c r="E19" s="38" t="s">
        <v>125</v>
      </c>
      <c r="F19" s="46" t="s"/>
      <c r="G19" s="39" t="n">
        <v>31.1026716</v>
      </c>
      <c r="H19" s="64" t="n">
        <f aca="false" ca="false" dt2D="false" dtr="false" t="normal">G19*курс_2</f>
        <v>3110.2671600000003</v>
      </c>
      <c r="I19" s="64" t="n">
        <f aca="false" ca="false" dt2D="false" dtr="false" t="normal">H19-H19*скидка_2</f>
        <v>3110.2671600000003</v>
      </c>
    </row>
    <row customHeight="true" ht="18.75" outlineLevel="0" r="20">
      <c r="A20" s="47" t="n"/>
      <c r="B20" s="48" t="s"/>
      <c r="C20" s="48" t="s"/>
      <c r="D20" s="48" t="s"/>
      <c r="E20" s="48" t="s"/>
      <c r="F20" s="48" t="s"/>
      <c r="G20" s="48" t="s"/>
      <c r="H20" s="48" t="s"/>
      <c r="I20" s="49" t="s"/>
    </row>
    <row customHeight="true" ht="18.75" outlineLevel="0" r="21">
      <c r="A21" s="50" t="n"/>
      <c r="B21" s="146" t="s">
        <v>40</v>
      </c>
      <c r="C21" s="36" t="s">
        <v>41</v>
      </c>
      <c r="D21" s="37" t="s">
        <v>98</v>
      </c>
      <c r="E21" s="38" t="s">
        <v>99</v>
      </c>
      <c r="F21" s="25" t="n">
        <v>5.4</v>
      </c>
      <c r="G21" s="39" t="n">
        <v>25.753728</v>
      </c>
      <c r="H21" s="64" t="n">
        <f aca="false" ca="false" dt2D="false" dtr="false" t="normal">G21*курс_2</f>
        <v>2575.3728</v>
      </c>
      <c r="I21" s="64" t="n">
        <f aca="false" ca="false" dt2D="false" dtr="false" t="normal">H21-H21*скидка_2</f>
        <v>2575.3728</v>
      </c>
    </row>
    <row customHeight="true" ht="18.75" outlineLevel="0" r="22">
      <c r="A22" s="51" t="s"/>
      <c r="B22" s="147" t="s"/>
      <c r="C22" s="42" t="s"/>
      <c r="D22" s="37" t="s">
        <v>104</v>
      </c>
      <c r="E22" s="38" t="s">
        <v>105</v>
      </c>
      <c r="F22" s="43" t="s"/>
      <c r="G22" s="39" t="n">
        <v>24.4936692</v>
      </c>
      <c r="H22" s="64" t="n">
        <f aca="false" ca="false" dt2D="false" dtr="false" t="normal">G22*курс_2</f>
        <v>2449.3669200000004</v>
      </c>
      <c r="I22" s="64" t="n">
        <f aca="false" ca="false" dt2D="false" dtr="false" t="normal">H22-H22*скидка_2</f>
        <v>2449.3669200000004</v>
      </c>
    </row>
    <row customHeight="true" ht="18.75" outlineLevel="0" r="23">
      <c r="A23" s="51" t="s"/>
      <c r="B23" s="147" t="s"/>
      <c r="C23" s="42" t="s"/>
      <c r="D23" s="37" t="s">
        <v>116</v>
      </c>
      <c r="E23" s="38" t="s">
        <v>117</v>
      </c>
      <c r="F23" s="43" t="s"/>
      <c r="G23" s="39" t="n">
        <v>31.5693378</v>
      </c>
      <c r="H23" s="64" t="n">
        <f aca="false" ca="false" dt2D="false" dtr="false" t="normal">G23*курс_2</f>
        <v>3156.93378</v>
      </c>
      <c r="I23" s="64" t="n">
        <f aca="false" ca="false" dt2D="false" dtr="false" t="normal">H23-H23*скидка_2</f>
        <v>3156.93378</v>
      </c>
    </row>
    <row customHeight="true" ht="18.75" outlineLevel="0" r="24">
      <c r="A24" s="51" t="s"/>
      <c r="B24" s="147" t="s"/>
      <c r="C24" s="42" t="s"/>
      <c r="D24" s="37" t="s">
        <v>126</v>
      </c>
      <c r="E24" s="38" t="s">
        <v>127</v>
      </c>
      <c r="F24" s="43" t="s"/>
      <c r="G24" s="39" t="n">
        <v>26.7639372</v>
      </c>
      <c r="H24" s="64" t="n">
        <f aca="false" ca="false" dt2D="false" dtr="false" t="normal">G24*курс_2</f>
        <v>2676.3937199999996</v>
      </c>
      <c r="I24" s="64" t="n">
        <f aca="false" ca="false" dt2D="false" dtr="false" t="normal">H24-H24*скидка_2</f>
        <v>2676.3937199999996</v>
      </c>
    </row>
    <row customHeight="true" ht="18.75" outlineLevel="0" r="25">
      <c r="A25" s="51" t="s"/>
      <c r="B25" s="147" t="s"/>
      <c r="C25" s="42" t="s"/>
      <c r="D25" s="37" t="s">
        <v>128</v>
      </c>
      <c r="E25" s="38" t="s">
        <v>129</v>
      </c>
      <c r="F25" s="43" t="s"/>
      <c r="G25" s="39" t="n">
        <v>27.7351074</v>
      </c>
      <c r="H25" s="64" t="n">
        <f aca="false" ca="false" dt2D="false" dtr="false" t="normal">G25*курс_2</f>
        <v>2773.51074</v>
      </c>
      <c r="I25" s="64" t="n">
        <f aca="false" ca="false" dt2D="false" dtr="false" t="normal">H25-H25*скидка_2</f>
        <v>2773.51074</v>
      </c>
    </row>
    <row customHeight="true" ht="18.75" outlineLevel="0" r="26">
      <c r="A26" s="55" t="s"/>
      <c r="B26" s="148" t="s"/>
      <c r="C26" s="45" t="s"/>
      <c r="D26" s="149" t="n"/>
      <c r="E26" s="18" t="n"/>
      <c r="F26" s="46" t="s"/>
      <c r="G26" s="39" t="n"/>
    </row>
    <row customHeight="true" ht="18.75" outlineLevel="0" r="27">
      <c r="A27" s="47" t="n"/>
      <c r="B27" s="48" t="s"/>
      <c r="C27" s="48" t="s"/>
      <c r="D27" s="48" t="s"/>
      <c r="E27" s="48" t="s"/>
      <c r="F27" s="48" t="s"/>
      <c r="G27" s="48" t="s"/>
      <c r="H27" s="48" t="s"/>
      <c r="I27" s="49" t="s"/>
    </row>
    <row customHeight="true" ht="18.75" outlineLevel="0" r="28">
      <c r="A28" s="56" t="n"/>
      <c r="B28" s="35" t="s">
        <v>42</v>
      </c>
      <c r="C28" s="150" t="s">
        <v>43</v>
      </c>
      <c r="D28" s="151" t="s">
        <v>130</v>
      </c>
      <c r="E28" s="152" t="s">
        <v>131</v>
      </c>
      <c r="F28" s="153" t="n">
        <v>5.4</v>
      </c>
      <c r="G28" s="154" t="n">
        <v>29.4424</v>
      </c>
      <c r="H28" s="64" t="n">
        <f aca="false" ca="false" dt2D="false" dtr="false" t="normal">G28*курс_2</f>
        <v>2944.24</v>
      </c>
      <c r="I28" s="64" t="n">
        <f aca="false" ca="false" dt2D="false" dtr="false" t="normal">H28-H28*скидка_2</f>
        <v>2944.24</v>
      </c>
    </row>
    <row customHeight="true" ht="18.75" outlineLevel="0" r="29">
      <c r="A29" s="56" t="n"/>
      <c r="B29" s="41" t="s"/>
      <c r="C29" s="155" t="s"/>
      <c r="D29" s="151" t="s">
        <v>114</v>
      </c>
      <c r="E29" s="152" t="s">
        <v>115</v>
      </c>
      <c r="F29" s="156" t="s"/>
      <c r="G29" s="154" t="n">
        <v>29.6017722</v>
      </c>
      <c r="H29" s="64" t="n">
        <f aca="false" ca="false" dt2D="false" dtr="false" t="normal">G29*курс_2</f>
        <v>2960.17722</v>
      </c>
      <c r="I29" s="64" t="n">
        <f aca="false" ca="false" dt2D="false" dtr="false" t="normal">H29-H29*скидка_2</f>
        <v>2960.17722</v>
      </c>
    </row>
    <row customHeight="true" ht="18.75" outlineLevel="0" r="30">
      <c r="A30" s="56" t="n"/>
      <c r="B30" s="41" t="s"/>
      <c r="C30" s="157" t="s"/>
      <c r="D30" s="37" t="n"/>
      <c r="E30" s="79" t="n"/>
      <c r="F30" s="156" t="s"/>
      <c r="G30" s="154" t="n"/>
      <c r="H30" s="39" t="n"/>
      <c r="I30" s="39" t="n"/>
    </row>
    <row customHeight="true" ht="18.75" outlineLevel="0" r="31">
      <c r="A31" s="56" t="n"/>
      <c r="B31" s="41" t="s"/>
      <c r="C31" s="158" t="s">
        <v>48</v>
      </c>
      <c r="D31" s="152" t="n"/>
      <c r="E31" s="152" t="n"/>
      <c r="F31" s="156" t="s"/>
      <c r="G31" s="64" t="n"/>
      <c r="H31" s="64" t="n"/>
      <c r="I31" s="64" t="n"/>
    </row>
    <row customHeight="true" ht="18.75" outlineLevel="0" r="32">
      <c r="A32" s="56" t="n"/>
      <c r="B32" s="41" t="s"/>
      <c r="C32" s="159" t="s"/>
      <c r="D32" s="152" t="n"/>
      <c r="E32" s="152" t="n"/>
      <c r="F32" s="156" t="s"/>
      <c r="G32" s="64" t="n"/>
      <c r="H32" s="64" t="n"/>
      <c r="I32" s="64" t="n"/>
    </row>
    <row customHeight="true" ht="18.75" outlineLevel="0" r="33">
      <c r="A33" s="56" t="n"/>
      <c r="B33" s="44" t="s"/>
      <c r="C33" s="160" t="s"/>
      <c r="D33" s="152" t="n"/>
      <c r="E33" s="152" t="n"/>
      <c r="F33" s="161" t="s"/>
      <c r="G33" s="64" t="n"/>
      <c r="H33" s="64" t="n"/>
      <c r="I33" s="64" t="n"/>
    </row>
    <row customHeight="true" ht="18.75" outlineLevel="0" r="34">
      <c r="A34" s="47" t="n"/>
      <c r="B34" s="48" t="s"/>
      <c r="C34" s="48" t="s"/>
      <c r="D34" s="48" t="s"/>
      <c r="E34" s="48" t="s"/>
      <c r="F34" s="48" t="s"/>
      <c r="G34" s="48" t="s"/>
      <c r="H34" s="48" t="s"/>
      <c r="I34" s="49" t="s"/>
    </row>
    <row customHeight="true" ht="15" outlineLevel="0" r="35">
      <c r="A35" s="34" t="n"/>
      <c r="B35" s="35" t="s">
        <v>132</v>
      </c>
      <c r="C35" s="36" t="s">
        <v>50</v>
      </c>
      <c r="D35" s="74" t="s">
        <v>102</v>
      </c>
      <c r="E35" s="75" t="s">
        <v>103</v>
      </c>
      <c r="F35" s="25" t="n"/>
      <c r="G35" s="76" t="n">
        <v>29.9170872</v>
      </c>
      <c r="H35" s="39" t="n">
        <f aca="false" ca="false" dt2D="false" dtr="false" t="normal">G35*курс_2</f>
        <v>2991.70872</v>
      </c>
      <c r="I35" s="39" t="n">
        <f aca="false" ca="false" dt2D="false" dtr="false" t="normal">H35-H35*скидка_2</f>
        <v>2991.70872</v>
      </c>
    </row>
    <row customHeight="true" ht="15" outlineLevel="0" r="36">
      <c r="A36" s="34" t="n"/>
      <c r="B36" s="41" t="s"/>
      <c r="C36" s="42" t="s"/>
      <c r="D36" s="74" t="s">
        <v>104</v>
      </c>
      <c r="E36" s="75" t="s">
        <v>105</v>
      </c>
      <c r="F36" s="43" t="s"/>
      <c r="G36" s="76" t="n">
        <v>30.2197896</v>
      </c>
      <c r="H36" s="39" t="n">
        <f aca="false" ca="false" dt2D="false" dtr="false" t="normal">G36*курс_2</f>
        <v>3021.9789600000004</v>
      </c>
      <c r="I36" s="39" t="n">
        <f aca="false" ca="false" dt2D="false" dtr="false" t="normal">H36-H36*скидка_2</f>
        <v>3021.9789600000004</v>
      </c>
    </row>
    <row customHeight="true" ht="15" outlineLevel="0" r="37">
      <c r="A37" s="34" t="n"/>
      <c r="B37" s="41" t="s"/>
      <c r="C37" s="42" t="s"/>
      <c r="D37" s="74" t="s">
        <v>133</v>
      </c>
      <c r="E37" s="75" t="s">
        <v>134</v>
      </c>
      <c r="F37" s="43" t="s"/>
      <c r="G37" s="76" t="n">
        <v>33.0323994</v>
      </c>
      <c r="H37" s="39" t="n">
        <f aca="false" ca="false" dt2D="false" dtr="false" t="normal">G37*курс_2</f>
        <v>3303.2399400000004</v>
      </c>
      <c r="I37" s="39" t="n">
        <f aca="false" ca="false" dt2D="false" dtr="false" t="normal">H37-H37*скидка_2</f>
        <v>3303.2399400000004</v>
      </c>
    </row>
    <row customHeight="true" ht="15" outlineLevel="0" r="38">
      <c r="A38" s="34" t="n"/>
      <c r="B38" s="41" t="s"/>
      <c r="C38" s="42" t="s"/>
      <c r="D38" s="74" t="s">
        <v>128</v>
      </c>
      <c r="E38" s="75" t="s">
        <v>129</v>
      </c>
      <c r="F38" s="43" t="s"/>
      <c r="G38" s="76" t="n">
        <v>34.2179838</v>
      </c>
      <c r="H38" s="39" t="n">
        <f aca="false" ca="false" dt2D="false" dtr="false" t="normal">G38*курс_2</f>
        <v>3421.7983799999997</v>
      </c>
      <c r="I38" s="39" t="n">
        <f aca="false" ca="false" dt2D="false" dtr="false" t="normal">H38-H38*скидка_2</f>
        <v>3421.7983799999997</v>
      </c>
    </row>
    <row customHeight="true" ht="15" outlineLevel="0" r="39">
      <c r="A39" s="34" t="n"/>
      <c r="B39" s="41" t="s"/>
      <c r="C39" s="42" t="s"/>
      <c r="D39" s="74" t="s">
        <v>135</v>
      </c>
      <c r="E39" s="75" t="s">
        <v>136</v>
      </c>
      <c r="F39" s="46" t="s"/>
      <c r="G39" s="76" t="n">
        <v>34.2179838</v>
      </c>
      <c r="H39" s="39" t="n">
        <f aca="false" ca="false" dt2D="false" dtr="false" t="normal">G39*курс_2</f>
        <v>3421.7983799999997</v>
      </c>
      <c r="I39" s="39" t="n">
        <f aca="false" ca="false" dt2D="false" dtr="false" t="normal">H39-H39*скидка_2</f>
        <v>3421.7983799999997</v>
      </c>
    </row>
    <row customHeight="true" ht="15" outlineLevel="0" r="40">
      <c r="A40" s="34" t="n"/>
      <c r="B40" s="41" t="s"/>
      <c r="C40" s="42" t="s"/>
      <c r="D40" s="74" t="s">
        <v>126</v>
      </c>
      <c r="E40" s="75" t="s">
        <v>127</v>
      </c>
      <c r="F40" s="25" t="n"/>
      <c r="G40" s="76" t="n">
        <v>35.5056</v>
      </c>
      <c r="H40" s="39" t="n">
        <f aca="false" ca="false" dt2D="false" dtr="false" t="normal">G40*курс_2</f>
        <v>3550.56</v>
      </c>
      <c r="I40" s="39" t="n">
        <f aca="false" ca="false" dt2D="false" dtr="false" t="normal">H40-H40*скидка_2</f>
        <v>3550.56</v>
      </c>
    </row>
    <row customHeight="true" ht="15" outlineLevel="0" r="41">
      <c r="A41" s="34" t="n"/>
      <c r="B41" s="44" t="s"/>
      <c r="C41" s="45" t="s"/>
      <c r="D41" s="74" t="n"/>
      <c r="E41" s="75" t="n"/>
      <c r="F41" s="25" t="n"/>
      <c r="G41" s="76" t="n"/>
      <c r="H41" s="39" t="n"/>
      <c r="I41" s="39" t="n"/>
    </row>
    <row customHeight="true" ht="18.75" outlineLevel="0" r="42">
      <c r="A42" s="47" t="n"/>
      <c r="B42" s="48" t="s"/>
      <c r="C42" s="48" t="s"/>
      <c r="D42" s="48" t="s"/>
      <c r="E42" s="48" t="s"/>
      <c r="F42" s="48" t="s"/>
      <c r="G42" s="48" t="s"/>
      <c r="H42" s="48" t="s"/>
      <c r="I42" s="49" t="s"/>
    </row>
    <row ht="15" outlineLevel="0" r="43">
      <c r="A43" s="34" t="n"/>
      <c r="B43" s="35" t="s">
        <v>51</v>
      </c>
      <c r="C43" s="36" t="s">
        <v>52</v>
      </c>
      <c r="D43" s="74" t="s">
        <v>122</v>
      </c>
      <c r="E43" s="75" t="s">
        <v>137</v>
      </c>
      <c r="F43" s="25" t="n">
        <v>5.4</v>
      </c>
      <c r="G43" s="76" t="n">
        <v>35.504469</v>
      </c>
      <c r="H43" s="39" t="n">
        <f aca="false" ca="false" dt2D="false" dtr="false" t="normal">G43*курс_2</f>
        <v>3550.4468999999995</v>
      </c>
      <c r="I43" s="39" t="n">
        <f aca="false" ca="false" dt2D="false" dtr="false" t="normal">H43-H43*скидка_2</f>
        <v>3550.4468999999995</v>
      </c>
    </row>
    <row ht="15" outlineLevel="0" r="44">
      <c r="A44" s="34" t="n"/>
      <c r="B44" s="41" t="s"/>
      <c r="C44" s="42" t="s"/>
      <c r="D44" s="74" t="s">
        <v>124</v>
      </c>
      <c r="E44" s="75" t="s">
        <v>138</v>
      </c>
      <c r="F44" s="43" t="s"/>
      <c r="G44" s="76" t="n">
        <v>36.7783416</v>
      </c>
      <c r="H44" s="39" t="n">
        <f aca="false" ca="false" dt2D="false" dtr="false" t="normal">G44*курс_2</f>
        <v>3677.8341600000012</v>
      </c>
      <c r="I44" s="39" t="n">
        <f aca="false" ca="false" dt2D="false" dtr="false" t="normal">H44-H44*скидка_2</f>
        <v>3677.8341600000012</v>
      </c>
    </row>
    <row ht="15" outlineLevel="0" r="45">
      <c r="A45" s="34" t="n"/>
      <c r="B45" s="41" t="s"/>
      <c r="C45" s="42" t="s"/>
      <c r="D45" s="74" t="n"/>
      <c r="E45" s="75" t="n"/>
      <c r="F45" s="43" t="s"/>
      <c r="G45" s="39" t="n"/>
      <c r="H45" s="39" t="n"/>
      <c r="I45" s="39" t="n"/>
    </row>
    <row ht="15" outlineLevel="0" r="46">
      <c r="A46" s="34" t="n"/>
      <c r="B46" s="41" t="s"/>
      <c r="C46" s="42" t="s"/>
      <c r="D46" s="74" t="n"/>
      <c r="E46" s="75" t="n"/>
      <c r="F46" s="43" t="s"/>
      <c r="G46" s="39" t="n"/>
      <c r="H46" s="39" t="n"/>
      <c r="I46" s="39" t="n"/>
    </row>
    <row ht="15" outlineLevel="0" r="47">
      <c r="A47" s="34" t="n"/>
      <c r="B47" s="41" t="s"/>
      <c r="C47" s="42" t="s"/>
      <c r="D47" s="74" t="n"/>
      <c r="E47" s="75" t="n"/>
      <c r="F47" s="43" t="s"/>
      <c r="G47" s="39" t="n"/>
      <c r="H47" s="39" t="n"/>
      <c r="I47" s="39" t="n"/>
    </row>
    <row ht="15" outlineLevel="0" r="48">
      <c r="A48" s="34" t="n"/>
      <c r="B48" s="41" t="s"/>
      <c r="C48" s="42" t="s"/>
      <c r="D48" s="74" t="n"/>
      <c r="E48" s="75" t="n"/>
      <c r="F48" s="43" t="s"/>
      <c r="G48" s="39" t="n"/>
      <c r="H48" s="39" t="n"/>
      <c r="I48" s="39" t="n"/>
    </row>
    <row ht="15" outlineLevel="0" r="49">
      <c r="A49" s="34" t="n"/>
      <c r="B49" s="44" t="s"/>
      <c r="C49" s="45" t="s"/>
      <c r="D49" s="74" t="n"/>
      <c r="E49" s="75" t="n"/>
      <c r="F49" s="46" t="s"/>
      <c r="G49" s="39" t="n"/>
      <c r="H49" s="39" t="n"/>
      <c r="I49" s="39" t="n"/>
    </row>
    <row customHeight="true" ht="18.75" outlineLevel="0" r="50">
      <c r="A50" s="47" t="n"/>
      <c r="B50" s="48" t="s"/>
      <c r="C50" s="48" t="s"/>
      <c r="D50" s="48" t="s"/>
      <c r="E50" s="48" t="s"/>
      <c r="F50" s="48" t="s"/>
      <c r="G50" s="48" t="s"/>
      <c r="H50" s="48" t="s"/>
      <c r="I50" s="49" t="s"/>
    </row>
    <row ht="15" outlineLevel="0" r="51">
      <c r="A51" s="50" t="n"/>
      <c r="B51" s="35" t="s">
        <v>53</v>
      </c>
      <c r="C51" s="36" t="s">
        <v>54</v>
      </c>
      <c r="D51" s="74" t="s">
        <v>98</v>
      </c>
      <c r="E51" s="75" t="s">
        <v>99</v>
      </c>
      <c r="F51" s="162" t="n">
        <v>5.4</v>
      </c>
      <c r="G51" s="163" t="n">
        <v>32.9314986</v>
      </c>
      <c r="H51" s="39" t="n">
        <f aca="false" ca="false" dt2D="false" dtr="false" t="normal">G51*курс_2</f>
        <v>3293.1498599999995</v>
      </c>
      <c r="I51" s="39" t="n">
        <f aca="false" ca="false" dt2D="false" dtr="false" t="normal">H51-H51*скидка_2</f>
        <v>3293.1498599999995</v>
      </c>
    </row>
    <row ht="15" outlineLevel="0" r="52">
      <c r="A52" s="51" t="s"/>
      <c r="B52" s="41" t="s"/>
      <c r="C52" s="42" t="s"/>
      <c r="D52" s="74" t="s">
        <v>100</v>
      </c>
      <c r="E52" s="75" t="s">
        <v>101</v>
      </c>
      <c r="F52" s="164" t="s"/>
      <c r="G52" s="163" t="n">
        <v>33.2468136</v>
      </c>
      <c r="H52" s="39" t="n">
        <f aca="false" ca="false" dt2D="false" dtr="false" t="normal">G52*курс_2</f>
        <v>3324.6813600000005</v>
      </c>
      <c r="I52" s="39" t="n">
        <f aca="false" ca="false" dt2D="false" dtr="false" t="normal">H52-H52*скидка_2</f>
        <v>3324.6813600000005</v>
      </c>
    </row>
    <row ht="15" outlineLevel="0" r="53">
      <c r="A53" s="51" t="s"/>
      <c r="B53" s="41" t="s"/>
      <c r="C53" s="42" t="s"/>
      <c r="D53" s="74" t="s">
        <v>102</v>
      </c>
      <c r="E53" s="75" t="s">
        <v>103</v>
      </c>
      <c r="F53" s="164" t="s"/>
      <c r="G53" s="163" t="n">
        <v>30.9891582</v>
      </c>
      <c r="H53" s="39" t="n">
        <f aca="false" ca="false" dt2D="false" dtr="false" t="normal">G53*курс_2</f>
        <v>3098.9158199999997</v>
      </c>
      <c r="I53" s="39" t="n">
        <f aca="false" ca="false" dt2D="false" dtr="false" t="normal">H53-H53*скидка_2</f>
        <v>3098.9158199999997</v>
      </c>
    </row>
    <row ht="15" outlineLevel="0" r="54">
      <c r="A54" s="51" t="s"/>
      <c r="B54" s="41" t="s"/>
      <c r="C54" s="42" t="s"/>
      <c r="D54" s="74" t="s">
        <v>104</v>
      </c>
      <c r="E54" s="75" t="s">
        <v>105</v>
      </c>
      <c r="F54" s="164" t="s"/>
      <c r="G54" s="163" t="n">
        <v>31.3170858</v>
      </c>
      <c r="H54" s="39" t="n">
        <f aca="false" ca="false" dt2D="false" dtr="false" t="normal">G54*курс_2</f>
        <v>3131.7085799999995</v>
      </c>
      <c r="I54" s="39" t="n">
        <f aca="false" ca="false" dt2D="false" dtr="false" t="normal">H54-H54*скидка_2</f>
        <v>3131.7085799999995</v>
      </c>
    </row>
    <row ht="15" outlineLevel="0" r="55">
      <c r="A55" s="51" t="s"/>
      <c r="B55" s="41" t="s"/>
      <c r="C55" s="42" t="s"/>
      <c r="D55" s="74" t="s">
        <v>106</v>
      </c>
      <c r="E55" s="75" t="s">
        <v>107</v>
      </c>
      <c r="F55" s="164" t="s"/>
      <c r="G55" s="163" t="n">
        <v>34.2179838</v>
      </c>
      <c r="H55" s="39" t="n">
        <f aca="false" ca="false" dt2D="false" dtr="false" t="normal">G55*курс_2</f>
        <v>3421.7983799999997</v>
      </c>
      <c r="I55" s="39" t="n">
        <f aca="false" ca="false" dt2D="false" dtr="false" t="normal">H55-H55*скидка_2</f>
        <v>3421.7983799999997</v>
      </c>
    </row>
    <row ht="15" outlineLevel="0" r="56">
      <c r="A56" s="51" t="s"/>
      <c r="B56" s="41" t="s"/>
      <c r="C56" s="42" t="s"/>
      <c r="D56" s="74" t="s">
        <v>110</v>
      </c>
      <c r="E56" s="75" t="s">
        <v>111</v>
      </c>
      <c r="F56" s="164" t="s"/>
      <c r="G56" s="163" t="n">
        <v>34.8612264</v>
      </c>
      <c r="H56" s="39" t="n">
        <f aca="false" ca="false" dt2D="false" dtr="false" t="normal">G56*курс_2</f>
        <v>3486.1226400000005</v>
      </c>
      <c r="I56" s="39" t="n">
        <f aca="false" ca="false" dt2D="false" dtr="false" t="normal">H56-H56*скидка_2</f>
        <v>3486.1226400000005</v>
      </c>
    </row>
    <row ht="15" outlineLevel="0" r="57">
      <c r="A57" s="51" t="s"/>
      <c r="B57" s="41" t="s"/>
      <c r="C57" s="42" t="s"/>
      <c r="D57" s="74" t="s">
        <v>139</v>
      </c>
      <c r="E57" s="75" t="s">
        <v>115</v>
      </c>
      <c r="F57" s="164" t="s"/>
      <c r="G57" s="163" t="n">
        <v>35.7441084</v>
      </c>
      <c r="H57" s="39" t="n">
        <f aca="false" ca="false" dt2D="false" dtr="false" t="normal">G57*курс_2</f>
        <v>3574.410840000001</v>
      </c>
      <c r="I57" s="39" t="n">
        <f aca="false" ca="false" dt2D="false" dtr="false" t="normal">H57-H57*скидка_2</f>
        <v>3574.410840000001</v>
      </c>
    </row>
    <row ht="15" outlineLevel="0" r="58">
      <c r="A58" s="51" t="s"/>
      <c r="B58" s="41" t="s"/>
      <c r="C58" s="42" t="s"/>
      <c r="D58" s="74" t="s">
        <v>116</v>
      </c>
      <c r="E58" s="75" t="s">
        <v>117</v>
      </c>
      <c r="F58" s="164" t="s"/>
      <c r="G58" s="163" t="n">
        <v>40.36032</v>
      </c>
      <c r="H58" s="39" t="n">
        <f aca="false" ca="false" dt2D="false" dtr="false" t="normal">G58*курс_2</f>
        <v>4036.032</v>
      </c>
      <c r="I58" s="39" t="n">
        <f aca="false" ca="false" dt2D="false" dtr="false" t="normal">H58-H58*скидка_2</f>
        <v>4036.032</v>
      </c>
    </row>
    <row ht="30" outlineLevel="0" r="59">
      <c r="A59" s="51" t="s"/>
      <c r="B59" s="41" t="s"/>
      <c r="C59" s="42" t="s"/>
      <c r="D59" s="165" t="s">
        <v>118</v>
      </c>
      <c r="E59" s="75" t="s">
        <v>119</v>
      </c>
      <c r="F59" s="164" t="s"/>
      <c r="G59" s="163" t="n">
        <v>41.9747328</v>
      </c>
      <c r="H59" s="39" t="n">
        <f aca="false" ca="false" dt2D="false" dtr="false" t="normal">G59*курс_2</f>
        <v>4197.47328</v>
      </c>
      <c r="I59" s="39" t="n">
        <f aca="false" ca="false" dt2D="false" dtr="false" t="normal">H59-H59*скидка_2</f>
        <v>4197.47328</v>
      </c>
    </row>
    <row customHeight="true" ht="18" outlineLevel="0" r="60">
      <c r="A60" s="51" t="s"/>
      <c r="B60" s="41" t="s"/>
      <c r="C60" s="42" t="s"/>
      <c r="D60" s="74" t="s">
        <v>120</v>
      </c>
      <c r="E60" s="75" t="s">
        <v>121</v>
      </c>
      <c r="F60" s="164" t="s"/>
      <c r="G60" s="163" t="n">
        <v>44.2323882</v>
      </c>
      <c r="H60" s="39" t="n">
        <f aca="false" ca="false" dt2D="false" dtr="false" t="normal">G60*курс_2</f>
        <v>4423.2388200000005</v>
      </c>
      <c r="I60" s="39" t="n">
        <f aca="false" ca="false" dt2D="false" dtr="false" t="normal">H60-H60*скидка_2</f>
        <v>4423.2388200000005</v>
      </c>
    </row>
    <row ht="15" outlineLevel="0" r="61">
      <c r="A61" s="55" t="s"/>
      <c r="B61" s="44" t="s"/>
      <c r="C61" s="45" t="s"/>
      <c r="D61" s="74" t="s">
        <v>140</v>
      </c>
      <c r="E61" s="75" t="s">
        <v>141</v>
      </c>
      <c r="F61" s="166" t="s"/>
      <c r="G61" s="163" t="n">
        <v>34.2179838</v>
      </c>
      <c r="H61" s="39" t="n">
        <f aca="false" ca="false" dt2D="false" dtr="false" t="normal">G61*курс_2</f>
        <v>3421.7983799999997</v>
      </c>
      <c r="I61" s="39" t="n">
        <f aca="false" ca="false" dt2D="false" dtr="false" t="normal">H61-H61*скидка_2</f>
        <v>3421.7983799999997</v>
      </c>
    </row>
    <row customHeight="true" ht="18.75" outlineLevel="0" r="62">
      <c r="A62" s="47" t="n"/>
      <c r="B62" s="48" t="s"/>
      <c r="C62" s="48" t="s"/>
      <c r="D62" s="48" t="s"/>
      <c r="E62" s="48" t="s"/>
      <c r="F62" s="48" t="s"/>
      <c r="G62" s="48" t="s"/>
      <c r="H62" s="48" t="s"/>
      <c r="I62" s="49" t="s"/>
    </row>
    <row ht="15" outlineLevel="0" r="63">
      <c r="A63" s="50" t="n"/>
      <c r="B63" s="35" t="s">
        <v>55</v>
      </c>
      <c r="C63" s="36" t="s">
        <v>56</v>
      </c>
      <c r="D63" s="74" t="s">
        <v>98</v>
      </c>
      <c r="E63" s="75" t="s">
        <v>99</v>
      </c>
      <c r="F63" s="25" t="n">
        <v>5.4</v>
      </c>
      <c r="G63" s="76" t="n">
        <v>34.8360012</v>
      </c>
      <c r="H63" s="39" t="n">
        <f aca="false" ca="false" dt2D="false" dtr="false" t="normal">G63*курс_2</f>
        <v>3483.60012</v>
      </c>
      <c r="I63" s="39" t="n">
        <f aca="false" ca="false" dt2D="false" dtr="false" t="normal">H63-H63*скидка_2</f>
        <v>3483.60012</v>
      </c>
    </row>
    <row ht="15" outlineLevel="0" r="64">
      <c r="A64" s="51" t="s"/>
      <c r="B64" s="41" t="s"/>
      <c r="C64" s="42" t="s"/>
      <c r="D64" s="74" t="s">
        <v>100</v>
      </c>
      <c r="E64" s="75" t="s">
        <v>101</v>
      </c>
      <c r="F64" s="43" t="s"/>
      <c r="G64" s="76" t="n">
        <v>35.1765414</v>
      </c>
      <c r="H64" s="39" t="n">
        <f aca="false" ca="false" dt2D="false" dtr="false" t="normal">G64*курс_2</f>
        <v>3517.6541399999996</v>
      </c>
      <c r="I64" s="39" t="n">
        <f aca="false" ca="false" dt2D="false" dtr="false" t="normal">H64-H64*скидка_2</f>
        <v>3517.6541399999996</v>
      </c>
    </row>
    <row ht="15" outlineLevel="0" r="65">
      <c r="A65" s="51" t="s"/>
      <c r="B65" s="41" t="s"/>
      <c r="C65" s="42" t="s"/>
      <c r="D65" s="74" t="s">
        <v>102</v>
      </c>
      <c r="E65" s="75" t="s">
        <v>103</v>
      </c>
      <c r="F65" s="43" t="s"/>
      <c r="G65" s="76" t="n">
        <v>32.79276</v>
      </c>
      <c r="H65" s="39" t="n">
        <f aca="false" ca="false" dt2D="false" dtr="false" t="normal">G65*курс_2</f>
        <v>3279.2760000000003</v>
      </c>
      <c r="I65" s="39" t="n">
        <f aca="false" ca="false" dt2D="false" dtr="false" t="normal">H65-H65*скидка_2</f>
        <v>3279.2760000000003</v>
      </c>
    </row>
    <row ht="15" outlineLevel="0" r="66">
      <c r="A66" s="51" t="s"/>
      <c r="B66" s="41" t="s"/>
      <c r="C66" s="42" t="s"/>
      <c r="D66" s="74" t="s">
        <v>104</v>
      </c>
      <c r="E66" s="75" t="s">
        <v>105</v>
      </c>
      <c r="F66" s="43" t="s"/>
      <c r="G66" s="76" t="n">
        <v>33.1333002</v>
      </c>
      <c r="H66" s="39" t="n">
        <f aca="false" ca="false" dt2D="false" dtr="false" t="normal">G66*курс_2</f>
        <v>3313.33002</v>
      </c>
      <c r="I66" s="39" t="n">
        <f aca="false" ca="false" dt2D="false" dtr="false" t="normal">H66-H66*скидка_2</f>
        <v>3313.33002</v>
      </c>
    </row>
    <row ht="15" outlineLevel="0" r="67">
      <c r="A67" s="51" t="s"/>
      <c r="B67" s="41" t="s"/>
      <c r="C67" s="42" t="s"/>
      <c r="D67" s="74" t="s">
        <v>106</v>
      </c>
      <c r="E67" s="75" t="s">
        <v>107</v>
      </c>
      <c r="F67" s="43" t="s"/>
      <c r="G67" s="76" t="n">
        <v>36.2107746</v>
      </c>
      <c r="H67" s="39" t="n">
        <f aca="false" ca="false" dt2D="false" dtr="false" t="normal">G67*курс_2</f>
        <v>3621.07746</v>
      </c>
      <c r="I67" s="39" t="n">
        <f aca="false" ca="false" dt2D="false" dtr="false" t="normal">H67-H67*скидка_2</f>
        <v>3621.07746</v>
      </c>
    </row>
    <row ht="15" outlineLevel="0" r="68">
      <c r="A68" s="51" t="s"/>
      <c r="B68" s="41" t="s"/>
      <c r="C68" s="42" t="s"/>
      <c r="D68" s="74" t="s">
        <v>108</v>
      </c>
      <c r="E68" s="75" t="s">
        <v>109</v>
      </c>
      <c r="F68" s="43" t="s"/>
      <c r="G68" s="76" t="n">
        <v>37.5729354</v>
      </c>
      <c r="H68" s="39" t="n">
        <f aca="false" ca="false" dt2D="false" dtr="false" t="normal">G68*курс_2</f>
        <v>3757.2935399999997</v>
      </c>
      <c r="I68" s="39" t="n">
        <f aca="false" ca="false" dt2D="false" dtr="false" t="normal">H68-H68*скидка_2</f>
        <v>3757.2935399999997</v>
      </c>
    </row>
    <row ht="15" outlineLevel="0" r="69">
      <c r="A69" s="51" t="s"/>
      <c r="B69" s="41" t="s"/>
      <c r="C69" s="42" t="s"/>
      <c r="D69" s="74" t="s">
        <v>110</v>
      </c>
      <c r="E69" s="75" t="s">
        <v>111</v>
      </c>
      <c r="F69" s="43" t="s"/>
      <c r="G69" s="76" t="n">
        <v>36.891855</v>
      </c>
      <c r="H69" s="39" t="n">
        <f aca="false" ca="false" dt2D="false" dtr="false" t="normal">G69*курс_2</f>
        <v>3689.1855</v>
      </c>
      <c r="I69" s="39" t="n">
        <f aca="false" ca="false" dt2D="false" dtr="false" t="normal">H69-H69*скидка_2</f>
        <v>3689.1855</v>
      </c>
    </row>
    <row ht="15" outlineLevel="0" r="70">
      <c r="A70" s="51" t="s"/>
      <c r="B70" s="41" t="s"/>
      <c r="C70" s="42" t="s"/>
      <c r="D70" s="74" t="s">
        <v>139</v>
      </c>
      <c r="E70" s="75" t="s">
        <v>115</v>
      </c>
      <c r="F70" s="43" t="s"/>
      <c r="G70" s="76" t="n">
        <v>37.8251874</v>
      </c>
      <c r="H70" s="39" t="n">
        <f aca="false" ca="false" dt2D="false" dtr="false" t="normal">G70*курс_2</f>
        <v>3782.5187400000004</v>
      </c>
      <c r="I70" s="39" t="n">
        <f aca="false" ca="false" dt2D="false" dtr="false" t="normal">H70-H70*скидка_2</f>
        <v>3782.5187400000004</v>
      </c>
    </row>
    <row ht="15" outlineLevel="0" r="71">
      <c r="A71" s="51" t="s"/>
      <c r="B71" s="41" t="s"/>
      <c r="C71" s="42" t="s"/>
      <c r="D71" s="74" t="s">
        <v>116</v>
      </c>
      <c r="E71" s="75" t="s">
        <v>117</v>
      </c>
      <c r="F71" s="43" t="s"/>
      <c r="G71" s="76" t="n">
        <v>42.693651</v>
      </c>
      <c r="H71" s="39" t="n">
        <f aca="false" ca="false" dt2D="false" dtr="false" t="normal">G71*курс_2</f>
        <v>4269.3651</v>
      </c>
      <c r="I71" s="39" t="n">
        <f aca="false" ca="false" dt2D="false" dtr="false" t="normal">H71-H71*скидка_2</f>
        <v>4269.3651</v>
      </c>
    </row>
    <row ht="30" outlineLevel="0" r="72">
      <c r="A72" s="51" t="s"/>
      <c r="B72" s="41" t="s"/>
      <c r="C72" s="42" t="s"/>
      <c r="D72" s="165" t="s">
        <v>118</v>
      </c>
      <c r="E72" s="75" t="s">
        <v>119</v>
      </c>
      <c r="F72" s="43" t="s"/>
      <c r="G72" s="76" t="n">
        <v>44.4089646</v>
      </c>
      <c r="H72" s="39" t="n">
        <f aca="false" ca="false" dt2D="false" dtr="false" t="normal">G72*курс_2</f>
        <v>4440.896460000001</v>
      </c>
      <c r="I72" s="39" t="n">
        <f aca="false" ca="false" dt2D="false" dtr="false" t="normal">H72-H72*скидка_2</f>
        <v>4440.896460000001</v>
      </c>
    </row>
    <row customHeight="true" ht="31.5" outlineLevel="0" r="73">
      <c r="A73" s="51" t="s"/>
      <c r="B73" s="41" t="s"/>
      <c r="C73" s="42" t="s"/>
      <c r="D73" s="74" t="s">
        <v>120</v>
      </c>
      <c r="E73" s="75" t="s">
        <v>121</v>
      </c>
      <c r="F73" s="43" t="s"/>
      <c r="G73" s="76" t="n">
        <v>46.792746</v>
      </c>
      <c r="H73" s="39" t="n">
        <f aca="false" ca="false" dt2D="false" dtr="false" t="normal">G73*курс_2</f>
        <v>4679.2746</v>
      </c>
      <c r="I73" s="39" t="n">
        <f aca="false" ca="false" dt2D="false" dtr="false" t="normal">H73-H73*скидка_2</f>
        <v>4679.2746</v>
      </c>
    </row>
    <row ht="15" outlineLevel="0" r="74">
      <c r="A74" s="51" t="s"/>
      <c r="B74" s="41" t="s"/>
      <c r="C74" s="42" t="s"/>
      <c r="D74" s="74" t="s">
        <v>122</v>
      </c>
      <c r="E74" s="75" t="s">
        <v>123</v>
      </c>
      <c r="F74" s="43" t="s"/>
      <c r="G74" s="76" t="n">
        <v>36.2107746</v>
      </c>
      <c r="H74" s="39" t="n">
        <f aca="false" ca="false" dt2D="false" dtr="false" t="normal">G74*курс_2</f>
        <v>3621.07746</v>
      </c>
      <c r="I74" s="39" t="n">
        <f aca="false" ca="false" dt2D="false" dtr="false" t="normal">H74-H74*скидка_2</f>
        <v>3621.07746</v>
      </c>
    </row>
    <row customHeight="true" ht="15.75" outlineLevel="0" r="75">
      <c r="A75" s="55" t="s"/>
      <c r="B75" s="44" t="s"/>
      <c r="C75" s="45" t="s"/>
      <c r="D75" s="74" t="s">
        <v>124</v>
      </c>
      <c r="E75" s="75" t="s">
        <v>138</v>
      </c>
      <c r="F75" s="46" t="s"/>
      <c r="G75" s="76" t="n">
        <v>37.5098724</v>
      </c>
      <c r="H75" s="39" t="n">
        <f aca="false" ca="false" dt2D="false" dtr="false" t="normal">G75*курс_2</f>
        <v>3750.987239999999</v>
      </c>
      <c r="I75" s="39" t="n">
        <f aca="false" ca="false" dt2D="false" dtr="false" t="normal">H75-H75*скидка_2</f>
        <v>3750.987239999999</v>
      </c>
    </row>
    <row customHeight="true" ht="18.75" outlineLevel="0" r="76">
      <c r="A76" s="47" t="n"/>
      <c r="B76" s="48" t="s"/>
      <c r="C76" s="48" t="s"/>
      <c r="D76" s="48" t="s"/>
      <c r="E76" s="48" t="s"/>
      <c r="F76" s="48" t="s"/>
      <c r="G76" s="48" t="s"/>
      <c r="H76" s="48" t="s"/>
      <c r="I76" s="49" t="s"/>
    </row>
    <row customHeight="true" ht="15" outlineLevel="0" r="77">
      <c r="A77" s="50" t="n"/>
      <c r="B77" s="35" t="s">
        <v>57</v>
      </c>
      <c r="C77" s="36" t="s">
        <v>58</v>
      </c>
      <c r="D77" s="74" t="s">
        <v>104</v>
      </c>
      <c r="E77" s="75" t="s">
        <v>105</v>
      </c>
      <c r="F77" s="25" t="n">
        <v>5.4</v>
      </c>
      <c r="G77" s="76" t="n">
        <v>48.2053572</v>
      </c>
      <c r="H77" s="39" t="n">
        <f aca="false" ca="false" dt2D="false" dtr="false" t="normal">G77*курс_2</f>
        <v>4820.53572</v>
      </c>
      <c r="I77" s="39" t="n">
        <f aca="false" ca="false" dt2D="false" dtr="false" t="normal">H77-H77*скидка_2</f>
        <v>4820.53572</v>
      </c>
    </row>
    <row customHeight="true" ht="15" outlineLevel="0" r="78">
      <c r="A78" s="51" t="s"/>
      <c r="B78" s="41" t="s"/>
      <c r="C78" s="42" t="s"/>
      <c r="D78" s="74" t="s">
        <v>108</v>
      </c>
      <c r="E78" s="75" t="s">
        <v>109</v>
      </c>
      <c r="F78" s="43" t="s"/>
      <c r="G78" s="76" t="n">
        <v>54.675621</v>
      </c>
      <c r="H78" s="39" t="n">
        <f aca="false" ca="false" dt2D="false" dtr="false" t="normal">G78*курс_2</f>
        <v>5467.562099999999</v>
      </c>
      <c r="I78" s="39" t="n">
        <f aca="false" ca="false" dt2D="false" dtr="false" t="normal">H78-H78*скидка_2</f>
        <v>5467.562099999999</v>
      </c>
    </row>
    <row customHeight="true" ht="15" outlineLevel="0" r="79">
      <c r="A79" s="51" t="s"/>
      <c r="B79" s="41" t="s"/>
      <c r="C79" s="42" t="s"/>
      <c r="D79" s="16" t="s">
        <v>112</v>
      </c>
      <c r="E79" s="17" t="s">
        <v>113</v>
      </c>
      <c r="F79" s="43" t="s"/>
      <c r="G79" s="131" t="n">
        <v>55.24</v>
      </c>
      <c r="H79" s="39" t="n">
        <f aca="false" ca="false" dt2D="false" dtr="false" t="normal">G79*курс_2</f>
        <v>5524</v>
      </c>
      <c r="I79" s="39" t="n">
        <f aca="false" ca="false" dt2D="false" dtr="false" t="normal">H79-H79*скидка_2</f>
        <v>5524</v>
      </c>
    </row>
    <row customHeight="true" ht="15" outlineLevel="0" r="80">
      <c r="A80" s="51" t="s"/>
      <c r="B80" s="41" t="s"/>
      <c r="C80" s="42" t="s"/>
      <c r="D80" s="74" t="s">
        <v>139</v>
      </c>
      <c r="E80" s="75" t="s">
        <v>115</v>
      </c>
      <c r="F80" s="43" t="s"/>
      <c r="G80" s="76" t="n">
        <v>55.0413864</v>
      </c>
      <c r="H80" s="39" t="n">
        <f aca="false" ca="false" dt2D="false" dtr="false" t="normal">G80*курс_2</f>
        <v>5504.13864</v>
      </c>
      <c r="I80" s="39" t="n">
        <f aca="false" ca="false" dt2D="false" dtr="false" t="normal">H80-H80*скидка_2</f>
        <v>5504.13864</v>
      </c>
    </row>
    <row customHeight="true" ht="15" outlineLevel="0" r="81">
      <c r="A81" s="55" t="s"/>
      <c r="B81" s="41" t="s"/>
      <c r="C81" s="42" t="s"/>
      <c r="D81" s="74" t="s">
        <v>116</v>
      </c>
      <c r="E81" s="75" t="s">
        <v>117</v>
      </c>
      <c r="F81" s="43" t="s"/>
      <c r="G81" s="76" t="n">
        <v>62.1296676</v>
      </c>
      <c r="H81" s="39" t="n">
        <f aca="false" ca="false" dt2D="false" dtr="false" t="normal">G81*курс_2</f>
        <v>6212.96676</v>
      </c>
      <c r="I81" s="39" t="n">
        <f aca="false" ca="false" dt2D="false" dtr="false" t="normal">H81-H81*скидка_2</f>
        <v>6212.96676</v>
      </c>
    </row>
    <row customHeight="true" ht="18.75" outlineLevel="0" r="82">
      <c r="A82" s="50" t="n"/>
      <c r="B82" s="44" t="s"/>
      <c r="C82" s="45" t="s"/>
      <c r="D82" s="74" t="s">
        <v>120</v>
      </c>
      <c r="E82" s="75" t="s">
        <v>121</v>
      </c>
      <c r="F82" s="46" t="s"/>
      <c r="G82" s="76" t="n">
        <v>68.0828148</v>
      </c>
      <c r="H82" s="39" t="n">
        <f aca="false" ca="false" dt2D="false" dtr="false" t="normal">G82*курс_2</f>
        <v>6808.28148</v>
      </c>
      <c r="I82" s="39" t="n">
        <f aca="false" ca="false" dt2D="false" dtr="false" t="normal">H82-H82*скидка_2</f>
        <v>6808.28148</v>
      </c>
    </row>
    <row customHeight="true" ht="18.75" outlineLevel="0" r="83">
      <c r="A83" s="47" t="n"/>
      <c r="B83" s="48" t="s"/>
      <c r="C83" s="48" t="s"/>
      <c r="D83" s="48" t="s"/>
      <c r="E83" s="48" t="s"/>
      <c r="F83" s="48" t="s"/>
      <c r="G83" s="48" t="s"/>
      <c r="H83" s="48" t="s"/>
      <c r="I83" s="49" t="s"/>
    </row>
    <row ht="15" outlineLevel="0" r="84">
      <c r="A84" s="34" t="n"/>
      <c r="B84" s="35" t="s">
        <v>59</v>
      </c>
      <c r="C84" s="36" t="s">
        <v>60</v>
      </c>
      <c r="D84" s="74" t="s">
        <v>128</v>
      </c>
      <c r="E84" s="75" t="s">
        <v>129</v>
      </c>
      <c r="F84" s="25" t="n">
        <v>5.4</v>
      </c>
      <c r="G84" s="39" t="n">
        <v>48.8990502</v>
      </c>
      <c r="H84" s="39" t="n">
        <f aca="false" ca="false" dt2D="false" dtr="false" t="normal">G84*курс_2</f>
        <v>4889.90502</v>
      </c>
      <c r="I84" s="39" t="n">
        <f aca="false" ca="false" dt2D="false" dtr="false" t="normal">H84-H84*скидка_2</f>
        <v>4889.90502</v>
      </c>
    </row>
    <row ht="15" outlineLevel="0" r="85">
      <c r="A85" s="34" t="n"/>
      <c r="B85" s="41" t="s"/>
      <c r="C85" s="42" t="s"/>
      <c r="D85" s="109" t="s"/>
      <c r="E85" s="98" t="s"/>
      <c r="F85" s="43" t="s"/>
      <c r="G85" s="99" t="s"/>
      <c r="H85" s="99" t="s"/>
      <c r="I85" s="99" t="s"/>
    </row>
    <row ht="15" outlineLevel="0" r="86">
      <c r="A86" s="34" t="n"/>
      <c r="B86" s="41" t="s"/>
      <c r="C86" s="42" t="s"/>
      <c r="D86" s="109" t="s"/>
      <c r="E86" s="98" t="s"/>
      <c r="F86" s="43" t="s"/>
      <c r="G86" s="99" t="s"/>
      <c r="H86" s="99" t="s"/>
      <c r="I86" s="99" t="s"/>
    </row>
    <row ht="15" outlineLevel="0" r="87">
      <c r="A87" s="34" t="n"/>
      <c r="B87" s="41" t="s"/>
      <c r="C87" s="42" t="s"/>
      <c r="D87" s="109" t="s"/>
      <c r="E87" s="98" t="s"/>
      <c r="F87" s="43" t="s"/>
      <c r="G87" s="99" t="s"/>
      <c r="H87" s="99" t="s"/>
      <c r="I87" s="99" t="s"/>
    </row>
    <row ht="15" outlineLevel="0" r="88">
      <c r="A88" s="34" t="n"/>
      <c r="B88" s="41" t="s"/>
      <c r="C88" s="42" t="s"/>
      <c r="D88" s="109" t="s"/>
      <c r="E88" s="98" t="s"/>
      <c r="F88" s="43" t="s"/>
      <c r="G88" s="99" t="s"/>
      <c r="H88" s="99" t="s"/>
      <c r="I88" s="99" t="s"/>
    </row>
    <row ht="15" outlineLevel="0" r="89">
      <c r="A89" s="34" t="n"/>
      <c r="B89" s="41" t="s"/>
      <c r="C89" s="42" t="s"/>
      <c r="D89" s="109" t="s"/>
      <c r="E89" s="98" t="s"/>
      <c r="F89" s="43" t="s"/>
      <c r="G89" s="99" t="s"/>
      <c r="H89" s="99" t="s"/>
      <c r="I89" s="99" t="s"/>
    </row>
    <row ht="15" outlineLevel="0" r="90">
      <c r="A90" s="34" t="n"/>
      <c r="B90" s="44" t="s"/>
      <c r="C90" s="45" t="s"/>
      <c r="D90" s="112" t="s"/>
      <c r="E90" s="101" t="s"/>
      <c r="F90" s="46" t="s"/>
      <c r="G90" s="102" t="s"/>
      <c r="H90" s="102" t="s"/>
      <c r="I90" s="102" t="s"/>
    </row>
    <row customHeight="true" ht="18.75" outlineLevel="0" r="91">
      <c r="A91" s="47" t="n"/>
      <c r="B91" s="48" t="s"/>
      <c r="C91" s="48" t="s"/>
      <c r="D91" s="48" t="s"/>
      <c r="E91" s="48" t="s"/>
      <c r="F91" s="48" t="s"/>
      <c r="G91" s="48" t="s"/>
      <c r="H91" s="48" t="s"/>
      <c r="I91" s="49" t="s"/>
    </row>
    <row customHeight="true" ht="15" outlineLevel="0" r="92">
      <c r="A92" s="50" t="n"/>
      <c r="B92" s="35" t="s">
        <v>63</v>
      </c>
      <c r="C92" s="36" t="s">
        <v>64</v>
      </c>
      <c r="D92" s="74" t="s">
        <v>102</v>
      </c>
      <c r="E92" s="75" t="s">
        <v>103</v>
      </c>
      <c r="F92" s="25" t="n">
        <v>5.4</v>
      </c>
      <c r="G92" s="76" t="n">
        <v>56.315259</v>
      </c>
      <c r="H92" s="39" t="n">
        <f aca="false" ca="false" dt2D="false" dtr="false" t="normal">G92*курс_2</f>
        <v>5631.5259</v>
      </c>
      <c r="I92" s="39" t="n">
        <f aca="false" ca="false" dt2D="false" dtr="false" t="normal">H92-H92*скидка_2</f>
        <v>5631.5259</v>
      </c>
    </row>
    <row customHeight="true" ht="15" outlineLevel="0" r="93">
      <c r="A93" s="51" t="s"/>
      <c r="B93" s="41" t="s"/>
      <c r="C93" s="42" t="s"/>
      <c r="D93" s="74" t="s">
        <v>104</v>
      </c>
      <c r="E93" s="75" t="s">
        <v>105</v>
      </c>
      <c r="F93" s="43" t="s"/>
      <c r="G93" s="76" t="n">
        <v>56.8954386</v>
      </c>
      <c r="H93" s="39" t="n">
        <f aca="false" ca="false" dt2D="false" dtr="false" t="normal">G93*курс_2</f>
        <v>5689.543859999999</v>
      </c>
      <c r="I93" s="39" t="n">
        <f aca="false" ca="false" dt2D="false" dtr="false" t="normal">H93-H93*скидка_2</f>
        <v>5689.543859999999</v>
      </c>
    </row>
    <row customHeight="true" ht="15" outlineLevel="0" r="94">
      <c r="A94" s="51" t="s"/>
      <c r="B94" s="41" t="s"/>
      <c r="C94" s="42" t="s"/>
      <c r="D94" s="74" t="s">
        <v>110</v>
      </c>
      <c r="E94" s="75" t="s">
        <v>111</v>
      </c>
      <c r="F94" s="43" t="s"/>
      <c r="G94" s="76" t="n">
        <v>63.3530898</v>
      </c>
      <c r="H94" s="39" t="n">
        <f aca="false" ca="false" dt2D="false" dtr="false" t="normal">G94*курс_2</f>
        <v>6335.30898</v>
      </c>
      <c r="I94" s="39" t="n">
        <f aca="false" ca="false" dt2D="false" dtr="false" t="normal">H94-H94*скидка_2</f>
        <v>6335.30898</v>
      </c>
    </row>
    <row customHeight="true" ht="15" outlineLevel="0" r="95">
      <c r="A95" s="51" t="s"/>
      <c r="B95" s="41" t="s"/>
      <c r="C95" s="42" t="s"/>
      <c r="D95" s="74" t="s">
        <v>122</v>
      </c>
      <c r="E95" s="75" t="s">
        <v>142</v>
      </c>
      <c r="F95" s="43" t="s"/>
      <c r="G95" s="76" t="n">
        <v>62.180118</v>
      </c>
      <c r="H95" s="39" t="n">
        <f aca="false" ca="false" dt2D="false" dtr="false" t="normal">G95*курс_2</f>
        <v>6218.0118</v>
      </c>
      <c r="I95" s="39" t="n">
        <f aca="false" ca="false" dt2D="false" dtr="false" t="normal">H95-H95*скидка_2</f>
        <v>6218.0118</v>
      </c>
    </row>
    <row customHeight="true" ht="15" outlineLevel="0" r="96">
      <c r="A96" s="51" t="s"/>
      <c r="B96" s="41" t="s"/>
      <c r="C96" s="42" t="s"/>
      <c r="D96" s="74" t="s">
        <v>124</v>
      </c>
      <c r="E96" s="75" t="s">
        <v>129</v>
      </c>
      <c r="F96" s="43" t="s"/>
      <c r="G96" s="76" t="n">
        <v>64.4125482</v>
      </c>
      <c r="H96" s="39" t="n">
        <f aca="false" ca="false" dt2D="false" dtr="false" t="normal">G96*курс_2</f>
        <v>6441.25482</v>
      </c>
      <c r="I96" s="39" t="n">
        <f aca="false" ca="false" dt2D="false" dtr="false" t="normal">H96-H96*скидка_2</f>
        <v>6441.25482</v>
      </c>
    </row>
    <row ht="15" outlineLevel="0" r="97">
      <c r="A97" s="51" t="s"/>
      <c r="B97" s="41" t="s"/>
      <c r="C97" s="42" t="s"/>
      <c r="F97" s="43" t="s"/>
    </row>
    <row ht="15" outlineLevel="0" r="98">
      <c r="A98" s="55" t="s"/>
      <c r="B98" s="44" t="s"/>
      <c r="C98" s="45" t="s"/>
      <c r="F98" s="46" t="s"/>
    </row>
    <row customHeight="true" ht="18.75" outlineLevel="0" r="99">
      <c r="A99" s="47" t="n"/>
      <c r="B99" s="48" t="s"/>
      <c r="C99" s="48" t="s"/>
      <c r="D99" s="48" t="s"/>
      <c r="E99" s="48" t="s"/>
      <c r="F99" s="48" t="s"/>
      <c r="G99" s="48" t="s"/>
      <c r="H99" s="48" t="s"/>
      <c r="I99" s="49" t="s"/>
    </row>
    <row ht="15" outlineLevel="0" r="100">
      <c r="A100" s="34" t="n"/>
      <c r="B100" s="35" t="s">
        <v>65</v>
      </c>
      <c r="C100" s="36" t="s">
        <v>66</v>
      </c>
      <c r="D100" s="74" t="s">
        <v>128</v>
      </c>
      <c r="E100" s="75" t="s">
        <v>129</v>
      </c>
      <c r="F100" s="25" t="n">
        <v>5.4</v>
      </c>
      <c r="G100" s="39" t="n">
        <v>42.945903</v>
      </c>
      <c r="H100" s="39" t="n">
        <f aca="false" ca="false" dt2D="false" dtr="false" t="normal">G100*курс_2</f>
        <v>4294.5903</v>
      </c>
      <c r="I100" s="39" t="n">
        <f aca="false" ca="false" dt2D="false" dtr="false" t="normal">H100-H100*скидка_2</f>
        <v>4294.5903</v>
      </c>
    </row>
    <row ht="15" outlineLevel="0" r="101">
      <c r="A101" s="34" t="n"/>
      <c r="B101" s="41" t="s"/>
      <c r="C101" s="42" t="s"/>
      <c r="D101" s="109" t="s"/>
      <c r="E101" s="98" t="s"/>
      <c r="F101" s="43" t="s"/>
      <c r="G101" s="99" t="s"/>
      <c r="H101" s="99" t="s"/>
      <c r="I101" s="99" t="s"/>
    </row>
    <row ht="15" outlineLevel="0" r="102">
      <c r="A102" s="34" t="n"/>
      <c r="B102" s="41" t="s"/>
      <c r="C102" s="42" t="s"/>
      <c r="D102" s="109" t="s"/>
      <c r="E102" s="98" t="s"/>
      <c r="F102" s="43" t="s"/>
      <c r="G102" s="99" t="s"/>
      <c r="H102" s="99" t="s"/>
      <c r="I102" s="99" t="s"/>
    </row>
    <row ht="15" outlineLevel="0" r="103">
      <c r="A103" s="34" t="n"/>
      <c r="B103" s="41" t="s"/>
      <c r="C103" s="42" t="s"/>
      <c r="D103" s="109" t="s"/>
      <c r="E103" s="98" t="s"/>
      <c r="F103" s="43" t="s"/>
      <c r="G103" s="99" t="s"/>
      <c r="H103" s="99" t="s"/>
      <c r="I103" s="99" t="s"/>
    </row>
    <row ht="15" outlineLevel="0" r="104">
      <c r="A104" s="34" t="n"/>
      <c r="B104" s="41" t="s"/>
      <c r="C104" s="42" t="s"/>
      <c r="D104" s="109" t="s"/>
      <c r="E104" s="98" t="s"/>
      <c r="F104" s="43" t="s"/>
      <c r="G104" s="99" t="s"/>
      <c r="H104" s="99" t="s"/>
      <c r="I104" s="99" t="s"/>
    </row>
    <row ht="15" outlineLevel="0" r="105">
      <c r="A105" s="34" t="n"/>
      <c r="B105" s="41" t="s"/>
      <c r="C105" s="42" t="s"/>
      <c r="D105" s="109" t="s"/>
      <c r="E105" s="98" t="s"/>
      <c r="F105" s="43" t="s"/>
      <c r="G105" s="99" t="s"/>
      <c r="H105" s="99" t="s"/>
      <c r="I105" s="99" t="s"/>
    </row>
    <row ht="15" outlineLevel="0" r="106">
      <c r="A106" s="34" t="n"/>
      <c r="B106" s="44" t="s"/>
      <c r="C106" s="45" t="s"/>
      <c r="D106" s="112" t="s"/>
      <c r="E106" s="101" t="s"/>
      <c r="F106" s="46" t="s"/>
      <c r="G106" s="102" t="s"/>
      <c r="H106" s="102" t="s"/>
      <c r="I106" s="102" t="s"/>
    </row>
    <row customHeight="true" ht="18.75" outlineLevel="0" r="107">
      <c r="A107" s="47" t="n"/>
      <c r="B107" s="48" t="s"/>
      <c r="C107" s="48" t="s"/>
      <c r="D107" s="48" t="s"/>
      <c r="E107" s="48" t="s"/>
      <c r="F107" s="48" t="s"/>
      <c r="G107" s="48" t="s"/>
      <c r="H107" s="48" t="s"/>
      <c r="I107" s="49" t="s"/>
    </row>
    <row ht="21" outlineLevel="0" r="108">
      <c r="A108" s="31" t="s">
        <v>67</v>
      </c>
      <c r="B108" s="32" t="s"/>
      <c r="C108" s="32" t="s"/>
      <c r="D108" s="32" t="s"/>
      <c r="E108" s="32" t="s"/>
      <c r="F108" s="32" t="s"/>
      <c r="G108" s="32" t="s"/>
      <c r="H108" s="32" t="s"/>
      <c r="I108" s="33" t="s"/>
    </row>
    <row customHeight="true" ht="15" outlineLevel="0" r="109">
      <c r="A109" s="167" t="n"/>
      <c r="B109" s="77" t="s">
        <v>68</v>
      </c>
      <c r="C109" s="78" t="s">
        <v>69</v>
      </c>
      <c r="D109" s="37" t="s">
        <v>98</v>
      </c>
      <c r="E109" s="38" t="s">
        <v>99</v>
      </c>
      <c r="F109" s="25" t="n">
        <v>5.8</v>
      </c>
      <c r="G109" s="39" t="n">
        <v>17.972955</v>
      </c>
      <c r="H109" s="64" t="n">
        <f aca="false" ca="false" dt2D="false" dtr="false" t="normal">G109*курс_2</f>
        <v>1797.2955</v>
      </c>
      <c r="I109" s="64" t="n">
        <f aca="false" ca="false" dt2D="false" dtr="false" t="normal">H109-H109*скидка_2</f>
        <v>1797.2955</v>
      </c>
    </row>
    <row customHeight="true" ht="15" outlineLevel="0" r="110">
      <c r="A110" s="127" t="s"/>
      <c r="B110" s="80" t="s"/>
      <c r="C110" s="81" t="s"/>
      <c r="D110" s="37" t="s">
        <v>100</v>
      </c>
      <c r="E110" s="38" t="s">
        <v>101</v>
      </c>
      <c r="F110" s="43" t="s"/>
      <c r="G110" s="39" t="n">
        <v>18.1495314</v>
      </c>
      <c r="H110" s="64" t="n">
        <f aca="false" ca="false" dt2D="false" dtr="false" t="normal">G110*курс_2</f>
        <v>1814.95314</v>
      </c>
      <c r="I110" s="64" t="n">
        <f aca="false" ca="false" dt2D="false" dtr="false" t="normal">H110-H110*скидка_2</f>
        <v>1814.95314</v>
      </c>
    </row>
    <row customHeight="true" ht="15" outlineLevel="0" r="111">
      <c r="A111" s="127" t="s"/>
      <c r="B111" s="80" t="s"/>
      <c r="C111" s="81" t="s"/>
      <c r="D111" s="37" t="s">
        <v>102</v>
      </c>
      <c r="E111" s="38" t="s">
        <v>103</v>
      </c>
      <c r="F111" s="43" t="s"/>
      <c r="G111" s="39" t="n">
        <v>16.9134966</v>
      </c>
      <c r="H111" s="64" t="n">
        <f aca="false" ca="false" dt2D="false" dtr="false" t="normal">G111*курс_2</f>
        <v>1691.3496600000003</v>
      </c>
      <c r="I111" s="64" t="n">
        <f aca="false" ca="false" dt2D="false" dtr="false" t="normal">H111-H111*скидка_2</f>
        <v>1691.3496600000003</v>
      </c>
    </row>
    <row customHeight="true" ht="15" outlineLevel="0" r="112">
      <c r="A112" s="127" t="s"/>
      <c r="B112" s="80" t="s"/>
      <c r="C112" s="81" t="s"/>
      <c r="D112" s="37" t="s">
        <v>104</v>
      </c>
      <c r="E112" s="38" t="s">
        <v>105</v>
      </c>
      <c r="F112" s="43" t="s"/>
      <c r="G112" s="39" t="n">
        <v>17.090073</v>
      </c>
      <c r="H112" s="64" t="n">
        <f aca="false" ca="false" dt2D="false" dtr="false" t="normal">G112*курс_2</f>
        <v>1709.0073000000004</v>
      </c>
      <c r="I112" s="64" t="n">
        <f aca="false" ca="false" dt2D="false" dtr="false" t="normal">H112-H112*скидка_2</f>
        <v>1709.0073000000004</v>
      </c>
    </row>
    <row customHeight="true" ht="15" outlineLevel="0" r="113">
      <c r="A113" s="127" t="s"/>
      <c r="B113" s="80" t="s"/>
      <c r="C113" s="81" t="s"/>
      <c r="D113" s="37" t="s">
        <v>106</v>
      </c>
      <c r="E113" s="38" t="s">
        <v>107</v>
      </c>
      <c r="F113" s="43" t="s"/>
      <c r="G113" s="39" t="n">
        <v>18.6792606</v>
      </c>
      <c r="H113" s="64" t="n">
        <f aca="false" ca="false" dt2D="false" dtr="false" t="normal">G113*курс_2</f>
        <v>1867.92606</v>
      </c>
      <c r="I113" s="64" t="n">
        <f aca="false" ca="false" dt2D="false" dtr="false" t="normal">H113-H113*скидка_2</f>
        <v>1867.92606</v>
      </c>
    </row>
    <row customHeight="true" ht="15" outlineLevel="0" r="114">
      <c r="A114" s="127" t="s"/>
      <c r="B114" s="80" t="s"/>
      <c r="C114" s="81" t="s"/>
      <c r="D114" s="37" t="s">
        <v>108</v>
      </c>
      <c r="E114" s="38" t="s">
        <v>109</v>
      </c>
      <c r="F114" s="43" t="s"/>
      <c r="G114" s="39" t="n">
        <v>19.3855662</v>
      </c>
      <c r="H114" s="64" t="n">
        <f aca="false" ca="false" dt2D="false" dtr="false" t="normal">G114*курс_2</f>
        <v>1938.5566199999998</v>
      </c>
      <c r="I114" s="64" t="n">
        <f aca="false" ca="false" dt2D="false" dtr="false" t="normal">H114-H114*скидка_2</f>
        <v>1938.5566199999998</v>
      </c>
    </row>
    <row customHeight="true" ht="15" outlineLevel="0" r="115">
      <c r="A115" s="127" t="s"/>
      <c r="B115" s="80" t="s"/>
      <c r="C115" s="81" t="s"/>
      <c r="D115" s="37" t="s">
        <v>112</v>
      </c>
      <c r="E115" s="38" t="s">
        <v>113</v>
      </c>
      <c r="F115" s="43" t="s"/>
      <c r="G115" s="39" t="n">
        <v>22.91</v>
      </c>
      <c r="H115" s="64" t="n">
        <f aca="false" ca="false" dt2D="false" dtr="false" t="normal">G115*курс_2</f>
        <v>2291</v>
      </c>
      <c r="I115" s="64" t="n">
        <f aca="false" ca="false" dt2D="false" dtr="false" t="normal">H115-H115*скидка_2</f>
        <v>2291</v>
      </c>
    </row>
    <row customHeight="true" ht="19.5" outlineLevel="0" r="116">
      <c r="A116" s="127" t="s"/>
      <c r="B116" s="80" t="s"/>
      <c r="C116" s="81" t="s"/>
      <c r="D116" s="145" t="s">
        <v>110</v>
      </c>
      <c r="E116" s="38" t="s">
        <v>111</v>
      </c>
      <c r="F116" s="43" t="s"/>
      <c r="G116" s="39" t="n">
        <v>19.0324134</v>
      </c>
      <c r="H116" s="64" t="n">
        <f aca="false" ca="false" dt2D="false" dtr="false" t="normal">G116*курс_2</f>
        <v>1903.24134</v>
      </c>
      <c r="I116" s="64" t="n">
        <f aca="false" ca="false" dt2D="false" dtr="false" t="normal">H116-H116*скидка_2</f>
        <v>1903.24134</v>
      </c>
    </row>
    <row customHeight="true" ht="19.5" outlineLevel="0" r="117">
      <c r="A117" s="127" t="s"/>
      <c r="B117" s="80" t="s"/>
      <c r="C117" s="81" t="s"/>
      <c r="D117" s="145" t="s">
        <v>114</v>
      </c>
      <c r="E117" s="38" t="s">
        <v>115</v>
      </c>
      <c r="F117" s="43" t="s"/>
      <c r="G117" s="39" t="n">
        <v>19.507488</v>
      </c>
      <c r="H117" s="64" t="n">
        <f aca="false" ca="false" dt2D="false" dtr="false" t="normal">G117*курс_2</f>
        <v>1950.7488000000003</v>
      </c>
      <c r="I117" s="64" t="n">
        <f aca="false" ca="false" dt2D="false" dtr="false" t="normal">H117-H117*скидка_2</f>
        <v>1950.7488000000003</v>
      </c>
    </row>
    <row customHeight="true" ht="15" outlineLevel="0" r="118">
      <c r="A118" s="127" t="s"/>
      <c r="B118" s="80" t="s"/>
      <c r="C118" s="81" t="s"/>
      <c r="D118" s="37" t="s">
        <v>116</v>
      </c>
      <c r="E118" s="38" t="s">
        <v>117</v>
      </c>
      <c r="F118" s="43" t="s"/>
      <c r="G118" s="39" t="n">
        <v>22.0215996</v>
      </c>
      <c r="H118" s="64" t="n">
        <f aca="false" ca="false" dt2D="false" dtr="false" t="normal">G118*курс_2</f>
        <v>2202.15996</v>
      </c>
      <c r="I118" s="64" t="n">
        <f aca="false" ca="false" dt2D="false" dtr="false" t="normal">H118-H118*скидка_2</f>
        <v>2202.15996</v>
      </c>
    </row>
    <row customHeight="true" ht="29.25" outlineLevel="0" r="119">
      <c r="A119" s="127" t="s"/>
      <c r="B119" s="80" t="s"/>
      <c r="C119" s="81" t="s"/>
      <c r="D119" s="145" t="s">
        <v>118</v>
      </c>
      <c r="E119" s="38" t="s">
        <v>119</v>
      </c>
      <c r="F119" s="43" t="s"/>
      <c r="G119" s="39" t="n">
        <v>22.9044816</v>
      </c>
      <c r="H119" s="64" t="n">
        <f aca="false" ca="false" dt2D="false" dtr="false" t="normal">G119*курс_2</f>
        <v>2290.44816</v>
      </c>
      <c r="I119" s="64" t="n">
        <f aca="false" ca="false" dt2D="false" dtr="false" t="normal">H119-H119*скидка_2</f>
        <v>2290.44816</v>
      </c>
    </row>
    <row customHeight="true" ht="15" outlineLevel="0" r="120">
      <c r="A120" s="127" t="s"/>
      <c r="B120" s="80" t="s"/>
      <c r="C120" s="81" t="s"/>
      <c r="D120" s="37" t="s">
        <v>120</v>
      </c>
      <c r="E120" s="38" t="s">
        <v>121</v>
      </c>
      <c r="F120" s="43" t="s"/>
      <c r="G120" s="39" t="n">
        <v>24.1405164</v>
      </c>
      <c r="H120" s="64" t="n">
        <f aca="false" ca="false" dt2D="false" dtr="false" t="normal">G120*курс_2</f>
        <v>2414.05164</v>
      </c>
      <c r="I120" s="64" t="n">
        <f aca="false" ca="false" dt2D="false" dtr="false" t="normal">H120-H120*скидка_2</f>
        <v>2414.05164</v>
      </c>
    </row>
    <row customHeight="true" ht="15" outlineLevel="0" r="121">
      <c r="A121" s="127" t="s"/>
      <c r="B121" s="80" t="s"/>
      <c r="C121" s="81" t="s"/>
      <c r="D121" s="37" t="s">
        <v>122</v>
      </c>
      <c r="E121" s="38" t="s">
        <v>143</v>
      </c>
      <c r="F121" s="43" t="s"/>
      <c r="G121" s="39" t="n">
        <v>18.6792606</v>
      </c>
      <c r="H121" s="64" t="n">
        <f aca="false" ca="false" dt2D="false" dtr="false" t="normal">G121*курс_2</f>
        <v>1867.92606</v>
      </c>
      <c r="I121" s="64" t="n">
        <f aca="false" ca="false" dt2D="false" dtr="false" t="normal">H121-H121*скидка_2</f>
        <v>1867.92606</v>
      </c>
    </row>
    <row customHeight="true" ht="18" outlineLevel="0" r="122">
      <c r="A122" s="127" t="s"/>
      <c r="B122" s="80" t="s"/>
      <c r="C122" s="81" t="s"/>
      <c r="D122" s="145" t="s">
        <v>124</v>
      </c>
      <c r="E122" s="38" t="s">
        <v>138</v>
      </c>
      <c r="F122" s="43" t="s"/>
      <c r="G122" s="39" t="n">
        <v>19.3477284</v>
      </c>
      <c r="H122" s="64" t="n">
        <f aca="false" ca="false" dt2D="false" dtr="false" t="normal">G122*курс_2</f>
        <v>1934.7728399999999</v>
      </c>
      <c r="I122" s="64" t="n">
        <f aca="false" ca="false" dt2D="false" dtr="false" t="normal">H122-H122*скидка_2</f>
        <v>1934.7728399999999</v>
      </c>
    </row>
    <row customHeight="true" ht="15" outlineLevel="0" r="123">
      <c r="A123" s="127" t="s"/>
      <c r="B123" s="80" t="s"/>
      <c r="C123" s="81" t="s"/>
      <c r="D123" s="37" t="s">
        <v>140</v>
      </c>
      <c r="E123" s="38" t="s">
        <v>141</v>
      </c>
      <c r="F123" s="43" t="s"/>
      <c r="G123" s="39" t="n">
        <v>17.3927754</v>
      </c>
      <c r="H123" s="64" t="n">
        <f aca="false" ca="false" dt2D="false" dtr="false" t="normal">G123*курс_2</f>
        <v>1739.27754</v>
      </c>
      <c r="I123" s="64" t="n">
        <f aca="false" ca="false" dt2D="false" dtr="false" t="normal">H123-H123*скидка_2</f>
        <v>1739.27754</v>
      </c>
    </row>
    <row customHeight="true" ht="18.75" outlineLevel="0" r="124">
      <c r="A124" s="168" t="s"/>
      <c r="B124" s="83" t="s"/>
      <c r="C124" s="84" t="s"/>
      <c r="D124" s="37" t="s">
        <v>144</v>
      </c>
      <c r="E124" s="38" t="s">
        <v>131</v>
      </c>
      <c r="F124" s="46" t="s"/>
      <c r="G124" s="39" t="n">
        <v>19.4064</v>
      </c>
      <c r="H124" s="64" t="n">
        <f aca="false" ca="false" dt2D="false" dtr="false" t="normal">G124*курс_2</f>
        <v>1940.64</v>
      </c>
      <c r="I124" s="64" t="n">
        <f aca="false" ca="false" dt2D="false" dtr="false" t="normal">H124-H124*скидка_2</f>
        <v>1940.64</v>
      </c>
    </row>
    <row customHeight="true" ht="18.75" outlineLevel="0" r="125">
      <c r="A125" s="118" t="s">
        <v>70</v>
      </c>
      <c r="B125" s="119" t="s"/>
      <c r="C125" s="119" t="s"/>
      <c r="D125" s="120" t="s"/>
      <c r="E125" s="121" t="s">
        <v>145</v>
      </c>
      <c r="F125" s="122" t="s"/>
      <c r="G125" s="122" t="s"/>
      <c r="H125" s="122" t="s"/>
      <c r="I125" s="123" t="s"/>
    </row>
    <row customHeight="true" ht="15" outlineLevel="0" r="126">
      <c r="A126" s="167" t="n"/>
      <c r="B126" s="77" t="s">
        <v>72</v>
      </c>
      <c r="C126" s="78" t="s">
        <v>146</v>
      </c>
      <c r="D126" s="37" t="s">
        <v>98</v>
      </c>
      <c r="E126" s="38" t="s">
        <v>99</v>
      </c>
      <c r="F126" s="25" t="n">
        <v>5.8</v>
      </c>
      <c r="G126" s="39" t="n">
        <v>36.6900534</v>
      </c>
      <c r="H126" s="64" t="n">
        <f aca="false" ca="false" dt2D="false" dtr="false" t="normal">G126*курс_2</f>
        <v>3669.0053399999997</v>
      </c>
      <c r="I126" s="64" t="n">
        <f aca="false" ca="false" dt2D="false" dtr="false" t="normal">H126-H126*скидка_2</f>
        <v>3669.0053399999997</v>
      </c>
    </row>
    <row customHeight="true" ht="15" outlineLevel="0" r="127">
      <c r="A127" s="127" t="s"/>
      <c r="B127" s="80" t="s"/>
      <c r="C127" s="81" t="s"/>
      <c r="D127" s="37" t="s">
        <v>100</v>
      </c>
      <c r="E127" s="38" t="s">
        <v>101</v>
      </c>
      <c r="F127" s="43" t="s"/>
      <c r="G127" s="39" t="n">
        <v>37.0558188</v>
      </c>
      <c r="H127" s="64" t="n">
        <f aca="false" ca="false" dt2D="false" dtr="false" t="normal">G127*курс_2</f>
        <v>3705.5818799999997</v>
      </c>
      <c r="I127" s="64" t="n">
        <f aca="false" ca="false" dt2D="false" dtr="false" t="normal">H127-H127*скидка_2</f>
        <v>3705.5818799999997</v>
      </c>
    </row>
    <row customHeight="true" ht="15" outlineLevel="0" r="128">
      <c r="A128" s="127" t="s"/>
      <c r="B128" s="80" t="s"/>
      <c r="C128" s="81" t="s"/>
      <c r="D128" s="37" t="s">
        <v>102</v>
      </c>
      <c r="E128" s="38" t="s">
        <v>103</v>
      </c>
      <c r="F128" s="43" t="s"/>
      <c r="G128" s="39" t="n">
        <v>34.5332988</v>
      </c>
      <c r="H128" s="64" t="n">
        <f aca="false" ca="false" dt2D="false" dtr="false" t="normal">G128*курс_2</f>
        <v>3453.32988</v>
      </c>
      <c r="I128" s="64" t="n">
        <f aca="false" ca="false" dt2D="false" dtr="false" t="normal">H128-H128*скидка_2</f>
        <v>3453.32988</v>
      </c>
    </row>
    <row customHeight="true" ht="15" outlineLevel="0" r="129">
      <c r="A129" s="127" t="s"/>
      <c r="B129" s="80" t="s"/>
      <c r="C129" s="81" t="s"/>
      <c r="D129" s="37" t="s">
        <v>104</v>
      </c>
      <c r="E129" s="38" t="s">
        <v>105</v>
      </c>
      <c r="F129" s="43" t="s"/>
      <c r="G129" s="39" t="n">
        <v>34.8990642</v>
      </c>
      <c r="H129" s="64" t="n">
        <f aca="false" ca="false" dt2D="false" dtr="false" t="normal">G129*курс_2</f>
        <v>3489.90642</v>
      </c>
      <c r="I129" s="64" t="n">
        <f aca="false" ca="false" dt2D="false" dtr="false" t="normal">H129-H129*скидка_2</f>
        <v>3489.90642</v>
      </c>
    </row>
    <row customHeight="true" ht="15" outlineLevel="0" r="130">
      <c r="A130" s="127" t="s"/>
      <c r="B130" s="80" t="s"/>
      <c r="C130" s="81" t="s"/>
      <c r="D130" s="37" t="s">
        <v>106</v>
      </c>
      <c r="E130" s="38" t="s">
        <v>107</v>
      </c>
      <c r="F130" s="43" t="s"/>
      <c r="G130" s="39" t="n">
        <v>38.1278898</v>
      </c>
      <c r="H130" s="64" t="n">
        <f aca="false" ca="false" dt2D="false" dtr="false" t="normal">G130*курс_2</f>
        <v>3812.7889800000007</v>
      </c>
      <c r="I130" s="64" t="n">
        <f aca="false" ca="false" dt2D="false" dtr="false" t="normal">H130-H130*скидка_2</f>
        <v>3812.7889800000007</v>
      </c>
    </row>
    <row customHeight="true" ht="15" outlineLevel="0" r="131">
      <c r="A131" s="127" t="s"/>
      <c r="B131" s="80" t="s"/>
      <c r="C131" s="81" t="s"/>
      <c r="D131" s="37" t="s">
        <v>108</v>
      </c>
      <c r="E131" s="38" t="s">
        <v>109</v>
      </c>
      <c r="F131" s="43" t="s"/>
      <c r="G131" s="39" t="n">
        <v>39.5783388</v>
      </c>
      <c r="H131" s="64" t="n">
        <f aca="false" ca="false" dt2D="false" dtr="false" t="normal">G131*курс_2</f>
        <v>3957.8338799999997</v>
      </c>
      <c r="I131" s="64" t="n">
        <f aca="false" ca="false" dt2D="false" dtr="false" t="normal">H131-H131*скидка_2</f>
        <v>3957.8338799999997</v>
      </c>
    </row>
    <row customHeight="true" ht="15" outlineLevel="0" r="132">
      <c r="A132" s="127" t="s"/>
      <c r="B132" s="80" t="s"/>
      <c r="C132" s="81" t="s"/>
      <c r="D132" s="37" t="s">
        <v>112</v>
      </c>
      <c r="E132" s="38" t="s">
        <v>113</v>
      </c>
      <c r="F132" s="43" t="s"/>
      <c r="G132" s="39" t="n">
        <v>46.78</v>
      </c>
      <c r="H132" s="64" t="n">
        <f aca="false" ca="false" dt2D="false" dtr="false" t="normal">G132*курс_2</f>
        <v>4678</v>
      </c>
      <c r="I132" s="64" t="n">
        <f aca="false" ca="false" dt2D="false" dtr="false" t="normal">H132-H132*скидка_2</f>
        <v>4678</v>
      </c>
    </row>
    <row customHeight="true" ht="18" outlineLevel="0" r="133">
      <c r="A133" s="127" t="s"/>
      <c r="B133" s="80" t="s"/>
      <c r="C133" s="81" t="s"/>
      <c r="D133" s="145" t="s">
        <v>110</v>
      </c>
      <c r="E133" s="38" t="s">
        <v>111</v>
      </c>
      <c r="F133" s="43" t="s"/>
      <c r="G133" s="39" t="n">
        <v>38.846808</v>
      </c>
      <c r="H133" s="64" t="n">
        <f aca="false" ca="false" dt2D="false" dtr="false" t="normal">G133*курс_2</f>
        <v>3884.6807999999996</v>
      </c>
      <c r="I133" s="64" t="n">
        <f aca="false" ca="false" dt2D="false" dtr="false" t="normal">H133-H133*скидка_2</f>
        <v>3884.6807999999996</v>
      </c>
    </row>
    <row customHeight="true" ht="18" outlineLevel="0" r="134">
      <c r="A134" s="127" t="s"/>
      <c r="B134" s="80" t="s"/>
      <c r="C134" s="81" t="s"/>
      <c r="D134" s="145" t="s">
        <v>114</v>
      </c>
      <c r="E134" s="38" t="s">
        <v>115</v>
      </c>
      <c r="F134" s="43" t="s"/>
      <c r="G134" s="39" t="n">
        <v>39.831792</v>
      </c>
      <c r="H134" s="64" t="n">
        <f aca="false" ca="false" dt2D="false" dtr="false" t="normal">G134*курс_2</f>
        <v>3983.1792</v>
      </c>
      <c r="I134" s="64" t="n">
        <f aca="false" ca="false" dt2D="false" dtr="false" t="normal">H134-H134*скидка_2</f>
        <v>3983.1792</v>
      </c>
    </row>
    <row customHeight="true" ht="15" outlineLevel="0" r="135">
      <c r="A135" s="127" t="s"/>
      <c r="B135" s="80" t="s"/>
      <c r="C135" s="81" t="s"/>
      <c r="D135" s="37" t="s">
        <v>116</v>
      </c>
      <c r="E135" s="38" t="s">
        <v>117</v>
      </c>
      <c r="F135" s="43" t="s"/>
      <c r="G135" s="39" t="n">
        <v>44.963919</v>
      </c>
      <c r="H135" s="64" t="n">
        <f aca="false" ca="false" dt2D="false" dtr="false" t="normal">G135*курс_2</f>
        <v>4496.3919000000005</v>
      </c>
      <c r="I135" s="64" t="n">
        <f aca="false" ca="false" dt2D="false" dtr="false" t="normal">H135-H135*скидка_2</f>
        <v>4496.3919000000005</v>
      </c>
    </row>
    <row customHeight="true" ht="30.75" outlineLevel="0" r="136">
      <c r="A136" s="127" t="s"/>
      <c r="B136" s="80" t="s"/>
      <c r="C136" s="81" t="s"/>
      <c r="D136" s="145" t="s">
        <v>118</v>
      </c>
      <c r="E136" s="38" t="s">
        <v>119</v>
      </c>
      <c r="F136" s="43" t="s"/>
      <c r="G136" s="39" t="n">
        <v>46.7675208</v>
      </c>
      <c r="H136" s="64" t="n">
        <f aca="false" ca="false" dt2D="false" dtr="false" t="normal">G136*курс_2</f>
        <v>4676.75208</v>
      </c>
      <c r="I136" s="64" t="n">
        <f aca="false" ca="false" dt2D="false" dtr="false" t="normal">H136-H136*скидка_2</f>
        <v>4676.75208</v>
      </c>
    </row>
    <row customHeight="true" ht="15" outlineLevel="0" r="137">
      <c r="A137" s="127" t="s"/>
      <c r="B137" s="80" t="s"/>
      <c r="C137" s="81" t="s"/>
      <c r="D137" s="37" t="s">
        <v>120</v>
      </c>
      <c r="E137" s="38" t="s">
        <v>121</v>
      </c>
      <c r="F137" s="43" t="s"/>
      <c r="G137" s="39" t="n">
        <v>49.2900408</v>
      </c>
      <c r="H137" s="64" t="n">
        <f aca="false" ca="false" dt2D="false" dtr="false" t="normal">G137*курс_2</f>
        <v>4929.00408</v>
      </c>
      <c r="I137" s="64" t="n">
        <f aca="false" ca="false" dt2D="false" dtr="false" t="normal">H137-H137*скидка_2</f>
        <v>4929.00408</v>
      </c>
    </row>
    <row customHeight="true" ht="15" outlineLevel="0" r="138">
      <c r="A138" s="127" t="s"/>
      <c r="B138" s="80" t="s"/>
      <c r="C138" s="81" t="s"/>
      <c r="D138" s="37" t="s">
        <v>122</v>
      </c>
      <c r="E138" s="38" t="s">
        <v>143</v>
      </c>
      <c r="F138" s="43" t="s"/>
      <c r="G138" s="39" t="n">
        <v>38.1278898</v>
      </c>
      <c r="H138" s="64" t="n">
        <f aca="false" ca="false" dt2D="false" dtr="false" t="normal">G138*курс_2</f>
        <v>3812.7889800000007</v>
      </c>
      <c r="I138" s="64" t="n">
        <f aca="false" ca="false" dt2D="false" dtr="false" t="normal">H138-H138*скидка_2</f>
        <v>3812.7889800000007</v>
      </c>
    </row>
    <row customHeight="true" ht="18" outlineLevel="0" r="139">
      <c r="A139" s="127" t="s"/>
      <c r="B139" s="80" t="s"/>
      <c r="C139" s="81" t="s"/>
      <c r="D139" s="145" t="s">
        <v>124</v>
      </c>
      <c r="E139" s="38" t="s">
        <v>138</v>
      </c>
      <c r="F139" s="43" t="s"/>
      <c r="G139" s="39" t="n">
        <v>39.5026632</v>
      </c>
      <c r="H139" s="64" t="n">
        <f aca="false" ca="false" dt2D="false" dtr="false" t="normal">G139*курс_2</f>
        <v>3950.26632</v>
      </c>
      <c r="I139" s="64" t="n">
        <f aca="false" ca="false" dt2D="false" dtr="false" t="normal">H139-H139*скидка_2</f>
        <v>3950.26632</v>
      </c>
    </row>
    <row customHeight="true" ht="15" outlineLevel="0" r="140">
      <c r="A140" s="127" t="s"/>
      <c r="B140" s="80" t="s"/>
      <c r="C140" s="81" t="s"/>
      <c r="D140" s="37" t="s">
        <v>140</v>
      </c>
      <c r="E140" s="38" t="s">
        <v>141</v>
      </c>
      <c r="F140" s="43" t="s"/>
      <c r="G140" s="39" t="n">
        <v>35.504469</v>
      </c>
      <c r="H140" s="64" t="n">
        <f aca="false" ca="false" dt2D="false" dtr="false" t="normal">G140*курс_2</f>
        <v>3550.4468999999995</v>
      </c>
      <c r="I140" s="64" t="n">
        <f aca="false" ca="false" dt2D="false" dtr="false" t="normal">H140-H140*скидка_2</f>
        <v>3550.4468999999995</v>
      </c>
    </row>
    <row customHeight="true" ht="18.75" outlineLevel="0" r="141">
      <c r="A141" s="168" t="s"/>
      <c r="B141" s="83" t="s"/>
      <c r="C141" s="84" t="s"/>
      <c r="D141" s="37" t="s">
        <v>144</v>
      </c>
      <c r="E141" s="38" t="s">
        <v>131</v>
      </c>
      <c r="F141" s="46" t="s"/>
      <c r="G141" s="39" t="n">
        <v>39.6136</v>
      </c>
      <c r="H141" s="64" t="n">
        <f aca="false" ca="false" dt2D="false" dtr="false" t="normal">G141*курс_2</f>
        <v>3961.3600000000006</v>
      </c>
      <c r="I141" s="64" t="n">
        <f aca="false" ca="false" dt2D="false" dtr="false" t="normal">H141-H141*скидка_2</f>
        <v>3961.3600000000006</v>
      </c>
    </row>
    <row customHeight="true" ht="18.75" outlineLevel="0" r="142">
      <c r="A142" s="118" t="s">
        <v>70</v>
      </c>
      <c r="B142" s="119" t="s"/>
      <c r="C142" s="119" t="s"/>
      <c r="D142" s="120" t="s"/>
      <c r="E142" s="121" t="s">
        <v>145</v>
      </c>
      <c r="F142" s="122" t="s"/>
      <c r="G142" s="122" t="s"/>
      <c r="H142" s="122" t="s"/>
      <c r="I142" s="123" t="s"/>
    </row>
    <row ht="15" outlineLevel="0" r="143">
      <c r="A143" s="50" t="n"/>
      <c r="B143" s="35" t="s">
        <v>74</v>
      </c>
      <c r="C143" s="36" t="s">
        <v>75</v>
      </c>
      <c r="D143" s="74" t="s">
        <v>98</v>
      </c>
      <c r="E143" s="75" t="s">
        <v>99</v>
      </c>
      <c r="F143" s="25" t="n">
        <v>5.8</v>
      </c>
      <c r="G143" s="76" t="n">
        <v>24.216192</v>
      </c>
      <c r="H143" s="39" t="n">
        <f aca="false" ca="false" dt2D="false" dtr="false" t="normal">G143*курс_2</f>
        <v>2421.6192</v>
      </c>
      <c r="I143" s="39" t="n">
        <f aca="false" ca="false" dt2D="false" dtr="false" t="normal">H143-H143*скидка_2</f>
        <v>2421.6192</v>
      </c>
    </row>
    <row ht="15" outlineLevel="0" r="144">
      <c r="A144" s="51" t="s"/>
      <c r="B144" s="41" t="s"/>
      <c r="C144" s="42" t="s"/>
      <c r="D144" s="74" t="s">
        <v>104</v>
      </c>
      <c r="E144" s="75" t="s">
        <v>105</v>
      </c>
      <c r="F144" s="43" t="s"/>
      <c r="G144" s="76" t="n">
        <v>23.0306076</v>
      </c>
      <c r="H144" s="39" t="n">
        <f aca="false" ca="false" dt2D="false" dtr="false" t="normal">G144*курс_2</f>
        <v>2303.06076</v>
      </c>
      <c r="I144" s="39" t="n">
        <f aca="false" ca="false" dt2D="false" dtr="false" t="normal">H144-H144*скидка_2</f>
        <v>2303.06076</v>
      </c>
    </row>
    <row ht="15" outlineLevel="0" r="145">
      <c r="A145" s="51" t="s"/>
      <c r="B145" s="41" t="s"/>
      <c r="C145" s="42" t="s"/>
      <c r="D145" s="74" t="s">
        <v>106</v>
      </c>
      <c r="E145" s="75" t="s">
        <v>107</v>
      </c>
      <c r="F145" s="43" t="s"/>
      <c r="G145" s="76" t="n">
        <v>25.162137</v>
      </c>
      <c r="H145" s="39" t="n">
        <f aca="false" ca="false" dt2D="false" dtr="false" t="normal">G145*курс_2</f>
        <v>2516.2137</v>
      </c>
      <c r="I145" s="39" t="n">
        <f aca="false" ca="false" dt2D="false" dtr="false" t="normal">H145-H145*скидка_2</f>
        <v>2516.2137</v>
      </c>
    </row>
    <row ht="15" outlineLevel="0" r="146">
      <c r="A146" s="51" t="s"/>
      <c r="B146" s="41" t="s"/>
      <c r="C146" s="42" t="s"/>
      <c r="D146" s="74" t="s">
        <v>108</v>
      </c>
      <c r="E146" s="75" t="s">
        <v>109</v>
      </c>
      <c r="F146" s="43" t="s"/>
      <c r="G146" s="76" t="n">
        <v>26.108082</v>
      </c>
      <c r="H146" s="39" t="n">
        <f aca="false" ca="false" dt2D="false" dtr="false" t="normal">G146*курс_2</f>
        <v>2610.8081999999995</v>
      </c>
      <c r="I146" s="39" t="n">
        <f aca="false" ca="false" dt2D="false" dtr="false" t="normal">H146-H146*скидка_2</f>
        <v>2610.8081999999995</v>
      </c>
    </row>
    <row ht="15" outlineLevel="0" r="147">
      <c r="A147" s="51" t="s"/>
      <c r="B147" s="41" t="s"/>
      <c r="C147" s="42" t="s"/>
      <c r="D147" s="74" t="s">
        <v>110</v>
      </c>
      <c r="E147" s="75" t="s">
        <v>111</v>
      </c>
      <c r="F147" s="43" t="s"/>
      <c r="G147" s="76" t="n">
        <v>25.6414158</v>
      </c>
      <c r="H147" s="39" t="n">
        <f aca="false" ca="false" dt2D="false" dtr="false" t="normal">G147*курс_2</f>
        <v>2564.14158</v>
      </c>
      <c r="I147" s="39" t="n">
        <f aca="false" ca="false" dt2D="false" dtr="false" t="normal">H147-H147*скидка_2</f>
        <v>2564.14158</v>
      </c>
    </row>
    <row ht="15" outlineLevel="0" r="148">
      <c r="A148" s="51" t="s"/>
      <c r="B148" s="41" t="s"/>
      <c r="C148" s="42" t="s"/>
      <c r="D148" s="74" t="s">
        <v>116</v>
      </c>
      <c r="E148" s="75" t="s">
        <v>117</v>
      </c>
      <c r="F148" s="43" t="s"/>
      <c r="G148" s="76" t="n">
        <v>29.6774478</v>
      </c>
      <c r="H148" s="39" t="n">
        <f aca="false" ca="false" dt2D="false" dtr="false" t="normal">G148*курс_2</f>
        <v>2967.7447800000004</v>
      </c>
      <c r="I148" s="39" t="n">
        <f aca="false" ca="false" dt2D="false" dtr="false" t="normal">H148-H148*скидка_2</f>
        <v>2967.7447800000004</v>
      </c>
    </row>
    <row ht="30" outlineLevel="0" r="149">
      <c r="A149" s="51" t="s"/>
      <c r="B149" s="41" t="s"/>
      <c r="C149" s="42" t="s"/>
      <c r="D149" s="165" t="s">
        <v>118</v>
      </c>
      <c r="E149" s="75" t="s">
        <v>147</v>
      </c>
      <c r="F149" s="43" t="s"/>
      <c r="G149" s="76" t="n">
        <v>30.8630322</v>
      </c>
      <c r="H149" s="39" t="n">
        <f aca="false" ca="false" dt2D="false" dtr="false" t="normal">G149*курс_2</f>
        <v>3086.30322</v>
      </c>
      <c r="I149" s="39" t="n">
        <f aca="false" ca="false" dt2D="false" dtr="false" t="normal">H149-H149*скидка_2</f>
        <v>3086.30322</v>
      </c>
    </row>
    <row customHeight="true" ht="21" outlineLevel="0" r="150">
      <c r="A150" s="51" t="s"/>
      <c r="B150" s="41" t="s"/>
      <c r="C150" s="42" t="s"/>
      <c r="D150" s="74" t="s">
        <v>120</v>
      </c>
      <c r="E150" s="75" t="s">
        <v>121</v>
      </c>
      <c r="F150" s="43" t="s"/>
      <c r="G150" s="76" t="n">
        <v>32.5152828</v>
      </c>
      <c r="H150" s="39" t="n">
        <f aca="false" ca="false" dt2D="false" dtr="false" t="normal">G150*курс_2</f>
        <v>3251.52828</v>
      </c>
      <c r="I150" s="39" t="n">
        <f aca="false" ca="false" dt2D="false" dtr="false" t="normal">H150-H150*скидка_2</f>
        <v>3251.52828</v>
      </c>
    </row>
    <row ht="15" outlineLevel="0" r="151">
      <c r="A151" s="51" t="s"/>
      <c r="B151" s="41" t="s"/>
      <c r="C151" s="42" t="s"/>
      <c r="D151" s="74" t="s">
        <v>122</v>
      </c>
      <c r="E151" s="75" t="s">
        <v>143</v>
      </c>
      <c r="F151" s="43" t="s"/>
      <c r="G151" s="76" t="n">
        <v>25.162137</v>
      </c>
      <c r="H151" s="39" t="n">
        <f aca="false" ca="false" dt2D="false" dtr="false" t="normal">G151*курс_2</f>
        <v>2516.2137</v>
      </c>
      <c r="I151" s="39" t="n">
        <f aca="false" ca="false" dt2D="false" dtr="false" t="normal">H151-H151*скидка_2</f>
        <v>2516.2137</v>
      </c>
    </row>
    <row ht="15" outlineLevel="0" r="152">
      <c r="A152" s="55" t="s"/>
      <c r="B152" s="44" t="s"/>
      <c r="C152" s="45" t="s"/>
      <c r="D152" s="74" t="s">
        <v>124</v>
      </c>
      <c r="E152" s="75" t="s">
        <v>148</v>
      </c>
      <c r="F152" s="46" t="s"/>
      <c r="G152" s="76" t="n">
        <v>26.0702442</v>
      </c>
      <c r="H152" s="39" t="n">
        <f aca="false" ca="false" dt2D="false" dtr="false" t="normal">G152*курс_2</f>
        <v>2607.02442</v>
      </c>
      <c r="I152" s="39" t="n">
        <f aca="false" ca="false" dt2D="false" dtr="false" t="normal">H152-H152*скидка_2</f>
        <v>2607.02442</v>
      </c>
    </row>
    <row customHeight="true" ht="18.75" outlineLevel="0" r="153">
      <c r="A153" s="118" t="s">
        <v>70</v>
      </c>
      <c r="B153" s="119" t="s"/>
      <c r="C153" s="119" t="s"/>
      <c r="D153" s="120" t="s"/>
      <c r="E153" s="121" t="s">
        <v>145</v>
      </c>
      <c r="F153" s="122" t="s"/>
      <c r="G153" s="122" t="s"/>
      <c r="H153" s="122" t="s"/>
      <c r="I153" s="123" t="s"/>
    </row>
    <row ht="15" outlineLevel="0" r="154">
      <c r="A154" s="50" t="n"/>
      <c r="B154" s="35" t="s">
        <v>76</v>
      </c>
      <c r="C154" s="36" t="s">
        <v>77</v>
      </c>
      <c r="D154" s="74" t="s">
        <v>98</v>
      </c>
      <c r="E154" s="75" t="s">
        <v>99</v>
      </c>
      <c r="F154" s="25" t="n">
        <v>5.8</v>
      </c>
      <c r="G154" s="76" t="n">
        <v>40.1332932</v>
      </c>
      <c r="H154" s="39" t="n">
        <f aca="false" ca="false" dt2D="false" dtr="false" t="normal">G154*курс_2</f>
        <v>4013.3293200000003</v>
      </c>
      <c r="I154" s="39" t="n">
        <f aca="false" ca="false" dt2D="false" dtr="false" t="normal">H154-H154*скидка_2</f>
        <v>4013.3293200000003</v>
      </c>
    </row>
    <row ht="15" outlineLevel="0" r="155">
      <c r="A155" s="51" t="s"/>
      <c r="B155" s="41" t="s"/>
      <c r="C155" s="42" t="s"/>
      <c r="D155" s="74" t="s">
        <v>104</v>
      </c>
      <c r="E155" s="75" t="s">
        <v>105</v>
      </c>
      <c r="F155" s="43" t="s"/>
      <c r="G155" s="76" t="n">
        <v>38.1657276</v>
      </c>
      <c r="H155" s="39" t="n">
        <f aca="false" ca="false" dt2D="false" dtr="false" t="normal">G155*курс_2</f>
        <v>3816.5727600000005</v>
      </c>
      <c r="I155" s="39" t="n">
        <f aca="false" ca="false" dt2D="false" dtr="false" t="normal">H155-H155*скидка_2</f>
        <v>3816.5727600000005</v>
      </c>
    </row>
    <row ht="15" outlineLevel="0" r="156">
      <c r="A156" s="51" t="s"/>
      <c r="B156" s="41" t="s"/>
      <c r="C156" s="42" t="s"/>
      <c r="D156" s="74" t="s">
        <v>106</v>
      </c>
      <c r="E156" s="75" t="s">
        <v>107</v>
      </c>
      <c r="F156" s="43" t="s"/>
      <c r="G156" s="76" t="n">
        <v>41.7098682</v>
      </c>
      <c r="H156" s="39" t="n">
        <f aca="false" ca="false" dt2D="false" dtr="false" t="normal">G156*курс_2</f>
        <v>4170.98682</v>
      </c>
      <c r="I156" s="39" t="n">
        <f aca="false" ca="false" dt2D="false" dtr="false" t="normal">H156-H156*скидка_2</f>
        <v>4170.98682</v>
      </c>
    </row>
    <row ht="15" outlineLevel="0" r="157">
      <c r="A157" s="51" t="s"/>
      <c r="B157" s="41" t="s"/>
      <c r="C157" s="42" t="s"/>
      <c r="D157" s="74" t="s">
        <v>108</v>
      </c>
      <c r="E157" s="75" t="s">
        <v>109</v>
      </c>
      <c r="F157" s="43" t="s"/>
      <c r="G157" s="76" t="n">
        <v>43.2864432</v>
      </c>
      <c r="H157" s="39" t="n">
        <f aca="false" ca="false" dt2D="false" dtr="false" t="normal">G157*курс_2</f>
        <v>4328.64432</v>
      </c>
      <c r="I157" s="39" t="n">
        <f aca="false" ca="false" dt2D="false" dtr="false" t="normal">H157-H157*скидка_2</f>
        <v>4328.64432</v>
      </c>
    </row>
    <row ht="15" outlineLevel="0" r="158">
      <c r="A158" s="51" t="s"/>
      <c r="B158" s="41" t="s"/>
      <c r="C158" s="42" t="s"/>
      <c r="D158" s="74" t="s">
        <v>110</v>
      </c>
      <c r="E158" s="75" t="s">
        <v>111</v>
      </c>
      <c r="F158" s="43" t="s"/>
      <c r="G158" s="76" t="n">
        <v>42.4918494</v>
      </c>
      <c r="H158" s="39" t="n">
        <f aca="false" ca="false" dt2D="false" dtr="false" t="normal">G158*курс_2</f>
        <v>4249.18494</v>
      </c>
      <c r="I158" s="39" t="n">
        <f aca="false" ca="false" dt2D="false" dtr="false" t="normal">H158-H158*скидка_2</f>
        <v>4249.18494</v>
      </c>
    </row>
    <row ht="15" outlineLevel="0" r="159">
      <c r="A159" s="51" t="s"/>
      <c r="B159" s="41" t="s"/>
      <c r="C159" s="42" t="s"/>
      <c r="D159" s="74" t="s">
        <v>116</v>
      </c>
      <c r="E159" s="75" t="s">
        <v>117</v>
      </c>
      <c r="F159" s="43" t="s"/>
      <c r="G159" s="76" t="n">
        <v>49.18914</v>
      </c>
      <c r="H159" s="39" t="n">
        <f aca="false" ca="false" dt2D="false" dtr="false" t="normal">G159*курс_2</f>
        <v>4918.914000000001</v>
      </c>
      <c r="I159" s="39" t="n">
        <f aca="false" ca="false" dt2D="false" dtr="false" t="normal">H159-H159*скидка_2</f>
        <v>4918.914000000001</v>
      </c>
    </row>
    <row ht="30" outlineLevel="0" r="160">
      <c r="A160" s="51" t="s"/>
      <c r="B160" s="41" t="s"/>
      <c r="C160" s="42" t="s"/>
      <c r="D160" s="165" t="s">
        <v>118</v>
      </c>
      <c r="E160" s="75" t="s">
        <v>147</v>
      </c>
      <c r="F160" s="43" t="s"/>
      <c r="G160" s="76" t="n">
        <v>51.144093</v>
      </c>
      <c r="H160" s="39" t="n">
        <f aca="false" ca="false" dt2D="false" dtr="false" t="normal">G160*курс_2</f>
        <v>5114.4093</v>
      </c>
      <c r="I160" s="39" t="n">
        <f aca="false" ca="false" dt2D="false" dtr="false" t="normal">H160-H160*скидка_2</f>
        <v>5114.4093</v>
      </c>
    </row>
    <row customHeight="true" ht="17.25" outlineLevel="0" r="161">
      <c r="A161" s="51" t="s"/>
      <c r="B161" s="41" t="s"/>
      <c r="C161" s="42" t="s"/>
      <c r="D161" s="74" t="s">
        <v>120</v>
      </c>
      <c r="E161" s="75" t="s">
        <v>121</v>
      </c>
      <c r="F161" s="43" t="s"/>
      <c r="G161" s="76" t="n">
        <v>53.9062524</v>
      </c>
      <c r="H161" s="39" t="n">
        <f aca="false" ca="false" dt2D="false" dtr="false" t="normal">G161*курс_2</f>
        <v>5390.62524</v>
      </c>
      <c r="I161" s="39" t="n">
        <f aca="false" ca="false" dt2D="false" dtr="false" t="normal">H161-H161*скидка_2</f>
        <v>5390.62524</v>
      </c>
    </row>
    <row ht="15" outlineLevel="0" r="162">
      <c r="A162" s="51" t="s"/>
      <c r="B162" s="41" t="s"/>
      <c r="C162" s="42" t="s"/>
      <c r="D162" s="74" t="s">
        <v>122</v>
      </c>
      <c r="E162" s="75" t="s">
        <v>143</v>
      </c>
      <c r="F162" s="43" t="s"/>
      <c r="G162" s="76" t="n">
        <v>41.7098682</v>
      </c>
      <c r="H162" s="39" t="n">
        <f aca="false" ca="false" dt2D="false" dtr="false" t="normal">G162*курс_2</f>
        <v>4170.98682</v>
      </c>
      <c r="I162" s="39" t="n">
        <f aca="false" ca="false" dt2D="false" dtr="false" t="normal">H162-H162*скидка_2</f>
        <v>4170.98682</v>
      </c>
    </row>
    <row ht="15" outlineLevel="0" r="163">
      <c r="A163" s="55" t="s"/>
      <c r="B163" s="44" t="s"/>
      <c r="C163" s="45" t="s"/>
      <c r="D163" s="74" t="s">
        <v>124</v>
      </c>
      <c r="E163" s="75" t="s">
        <v>148</v>
      </c>
      <c r="F163" s="46" t="s"/>
      <c r="G163" s="76" t="n">
        <v>43.2107676</v>
      </c>
      <c r="H163" s="39" t="n">
        <f aca="false" ca="false" dt2D="false" dtr="false" t="normal">G163*курс_2</f>
        <v>4321.076760000001</v>
      </c>
      <c r="I163" s="39" t="n">
        <f aca="false" ca="false" dt2D="false" dtr="false" t="normal">H163-H163*скидка_2</f>
        <v>4321.076760000001</v>
      </c>
    </row>
    <row customHeight="true" ht="18.75" outlineLevel="0" r="164">
      <c r="A164" s="118" t="s">
        <v>70</v>
      </c>
      <c r="B164" s="119" t="s"/>
      <c r="C164" s="119" t="s"/>
      <c r="D164" s="120" t="s"/>
      <c r="E164" s="121" t="s">
        <v>145</v>
      </c>
      <c r="F164" s="122" t="s"/>
      <c r="G164" s="122" t="s"/>
      <c r="H164" s="122" t="s"/>
      <c r="I164" s="123" t="s"/>
    </row>
    <row ht="15" outlineLevel="0" r="165">
      <c r="A165" s="50" t="n"/>
      <c r="B165" s="35" t="s">
        <v>78</v>
      </c>
      <c r="C165" s="36" t="s">
        <v>79</v>
      </c>
      <c r="D165" s="37" t="s">
        <v>98</v>
      </c>
      <c r="E165" s="38" t="s">
        <v>99</v>
      </c>
      <c r="F165" s="25" t="n">
        <v>5.8</v>
      </c>
      <c r="G165" s="39" t="n">
        <v>43.008966</v>
      </c>
      <c r="H165" s="64" t="n">
        <f aca="false" ca="false" dt2D="false" dtr="false" t="normal">G165*курс_2</f>
        <v>4300.8966</v>
      </c>
      <c r="I165" s="64" t="n">
        <f aca="false" ca="false" dt2D="false" dtr="false" t="normal">H165-H165*скидка_2</f>
        <v>4300.8966</v>
      </c>
    </row>
    <row ht="15" outlineLevel="0" r="166">
      <c r="A166" s="51" t="s"/>
      <c r="B166" s="41" t="s"/>
      <c r="C166" s="42" t="s"/>
      <c r="D166" s="37" t="s">
        <v>100</v>
      </c>
      <c r="E166" s="38" t="s">
        <v>101</v>
      </c>
      <c r="F166" s="43" t="s"/>
      <c r="G166" s="39" t="n">
        <v>43.4251818</v>
      </c>
      <c r="H166" s="64" t="n">
        <f aca="false" ca="false" dt2D="false" dtr="false" t="normal">G166*курс_2</f>
        <v>4342.51818</v>
      </c>
      <c r="I166" s="64" t="n">
        <f aca="false" ca="false" dt2D="false" dtr="false" t="normal">H166-H166*скидка_2</f>
        <v>4342.51818</v>
      </c>
    </row>
    <row ht="15" outlineLevel="0" r="167">
      <c r="A167" s="51" t="s"/>
      <c r="B167" s="41" t="s"/>
      <c r="C167" s="42" t="s"/>
      <c r="D167" s="37" t="s">
        <v>102</v>
      </c>
      <c r="E167" s="38" t="s">
        <v>103</v>
      </c>
      <c r="F167" s="43" t="s"/>
      <c r="G167" s="39" t="n">
        <v>40.4738334</v>
      </c>
      <c r="H167" s="64" t="n">
        <f aca="false" ca="false" dt2D="false" dtr="false" t="normal">G167*курс_2</f>
        <v>4047.3833400000003</v>
      </c>
      <c r="I167" s="64" t="n">
        <f aca="false" ca="false" dt2D="false" dtr="false" t="normal">H167-H167*скидка_2</f>
        <v>4047.3833400000003</v>
      </c>
    </row>
    <row ht="15" outlineLevel="0" r="168">
      <c r="A168" s="51" t="s"/>
      <c r="B168" s="41" t="s"/>
      <c r="C168" s="42" t="s"/>
      <c r="D168" s="37" t="s">
        <v>104</v>
      </c>
      <c r="E168" s="38" t="s">
        <v>105</v>
      </c>
      <c r="F168" s="43" t="s"/>
      <c r="G168" s="39" t="n">
        <v>40.9026618</v>
      </c>
      <c r="H168" s="64" t="n">
        <f aca="false" ca="false" dt2D="false" dtr="false" t="normal">G168*курс_2</f>
        <v>4090.2661799999996</v>
      </c>
      <c r="I168" s="64" t="n">
        <f aca="false" ca="false" dt2D="false" dtr="false" t="normal">H168-H168*скидка_2</f>
        <v>4090.2661799999996</v>
      </c>
    </row>
    <row ht="15" outlineLevel="0" r="169">
      <c r="A169" s="51" t="s"/>
      <c r="B169" s="41" t="s"/>
      <c r="C169" s="42" t="s"/>
      <c r="D169" s="37" t="s">
        <v>106</v>
      </c>
      <c r="E169" s="38" t="s">
        <v>107</v>
      </c>
      <c r="F169" s="43" t="s"/>
      <c r="G169" s="39" t="n">
        <v>44.6864418</v>
      </c>
      <c r="H169" s="64" t="n">
        <f aca="false" ca="false" dt2D="false" dtr="false" t="normal">G169*курс_2</f>
        <v>4468.64418</v>
      </c>
      <c r="I169" s="64" t="n">
        <f aca="false" ca="false" dt2D="false" dtr="false" t="normal">H169-H169*скидка_2</f>
        <v>4468.64418</v>
      </c>
    </row>
    <row ht="15" outlineLevel="0" r="170">
      <c r="A170" s="51" t="s"/>
      <c r="B170" s="41" t="s"/>
      <c r="C170" s="42" t="s"/>
      <c r="D170" s="37" t="s">
        <v>108</v>
      </c>
      <c r="E170" s="38" t="s">
        <v>109</v>
      </c>
      <c r="F170" s="43" t="s"/>
      <c r="G170" s="39" t="n">
        <v>46.3765302</v>
      </c>
      <c r="H170" s="64" t="n">
        <f aca="false" ca="false" dt2D="false" dtr="false" t="normal">G170*курс_2</f>
        <v>4637.653020000002</v>
      </c>
      <c r="I170" s="64" t="n">
        <f aca="false" ca="false" dt2D="false" dtr="false" t="normal">H170-H170*скидка_2</f>
        <v>4637.653020000002</v>
      </c>
    </row>
    <row customHeight="true" ht="18.75" outlineLevel="0" r="171">
      <c r="A171" s="51" t="s"/>
      <c r="B171" s="41" t="s"/>
      <c r="C171" s="42" t="s"/>
      <c r="D171" s="145" t="s">
        <v>110</v>
      </c>
      <c r="E171" s="38" t="s">
        <v>111</v>
      </c>
      <c r="F171" s="43" t="s"/>
      <c r="G171" s="39" t="n">
        <v>45.531486</v>
      </c>
      <c r="H171" s="64" t="n">
        <f aca="false" ca="false" dt2D="false" dtr="false" t="normal">G171*курс_2</f>
        <v>4553.1485999999995</v>
      </c>
      <c r="I171" s="64" t="n">
        <f aca="false" ca="false" dt2D="false" dtr="false" t="normal">H171-H171*скидка_2</f>
        <v>4553.1485999999995</v>
      </c>
    </row>
    <row customHeight="true" ht="18.75" outlineLevel="0" r="172">
      <c r="A172" s="51" t="s"/>
      <c r="B172" s="41" t="s"/>
      <c r="C172" s="42" t="s"/>
      <c r="D172" s="145" t="s">
        <v>114</v>
      </c>
      <c r="E172" s="38" t="s">
        <v>115</v>
      </c>
      <c r="F172" s="43" t="s"/>
      <c r="G172" s="39" t="n">
        <v>46.690644</v>
      </c>
      <c r="H172" s="64" t="n">
        <f aca="false" ca="false" dt2D="false" dtr="false" t="normal">G172*курс_2</f>
        <v>4669.0644</v>
      </c>
      <c r="I172" s="64" t="n">
        <f aca="false" ca="false" dt2D="false" dtr="false" t="normal">H172-H172*скидка_2</f>
        <v>4669.0644</v>
      </c>
    </row>
    <row ht="15" outlineLevel="0" r="173">
      <c r="A173" s="51" t="s"/>
      <c r="B173" s="41" t="s"/>
      <c r="C173" s="42" t="s"/>
      <c r="D173" s="37" t="s">
        <v>116</v>
      </c>
      <c r="E173" s="38" t="s">
        <v>117</v>
      </c>
      <c r="F173" s="43" t="s"/>
      <c r="G173" s="39" t="n">
        <v>52.7080554</v>
      </c>
      <c r="H173" s="64" t="n">
        <f aca="false" ca="false" dt2D="false" dtr="false" t="normal">G173*курс_2</f>
        <v>5270.80554</v>
      </c>
      <c r="I173" s="64" t="n">
        <f aca="false" ca="false" dt2D="false" dtr="false" t="normal">H173-H173*скидка_2</f>
        <v>5270.80554</v>
      </c>
    </row>
    <row customHeight="true" ht="29.25" outlineLevel="0" r="174">
      <c r="A174" s="51" t="s"/>
      <c r="B174" s="41" t="s"/>
      <c r="C174" s="42" t="s"/>
      <c r="D174" s="145" t="s">
        <v>118</v>
      </c>
      <c r="E174" s="38" t="s">
        <v>119</v>
      </c>
      <c r="F174" s="43" t="s"/>
      <c r="G174" s="39" t="n">
        <v>54.8143596</v>
      </c>
      <c r="H174" s="64" t="n">
        <f aca="false" ca="false" dt2D="false" dtr="false" t="normal">G174*курс_2</f>
        <v>5481.435960000001</v>
      </c>
      <c r="I174" s="64" t="n">
        <f aca="false" ca="false" dt2D="false" dtr="false" t="normal">H174-H174*скидка_2</f>
        <v>5481.435960000001</v>
      </c>
    </row>
    <row ht="15" outlineLevel="0" r="175">
      <c r="A175" s="51" t="s"/>
      <c r="B175" s="41" t="s"/>
      <c r="C175" s="42" t="s"/>
      <c r="D175" s="37" t="s">
        <v>120</v>
      </c>
      <c r="E175" s="38" t="s">
        <v>121</v>
      </c>
      <c r="F175" s="43" t="s"/>
      <c r="G175" s="39" t="n">
        <v>57.765708</v>
      </c>
      <c r="H175" s="64" t="n">
        <f aca="false" ca="false" dt2D="false" dtr="false" t="normal">G175*курс_2</f>
        <v>5776.5707999999995</v>
      </c>
      <c r="I175" s="64" t="n">
        <f aca="false" ca="false" dt2D="false" dtr="false" t="normal">H175-H175*скидка_2</f>
        <v>5776.5707999999995</v>
      </c>
    </row>
    <row ht="15" outlineLevel="0" r="176">
      <c r="A176" s="51" t="s"/>
      <c r="B176" s="41" t="s"/>
      <c r="C176" s="42" t="s"/>
      <c r="D176" s="37" t="s">
        <v>122</v>
      </c>
      <c r="E176" s="38" t="s">
        <v>143</v>
      </c>
      <c r="F176" s="43" t="s"/>
      <c r="G176" s="39" t="n">
        <v>44.6864418</v>
      </c>
      <c r="H176" s="64" t="n">
        <f aca="false" ca="false" dt2D="false" dtr="false" t="normal">G176*курс_2</f>
        <v>4468.64418</v>
      </c>
      <c r="I176" s="64" t="n">
        <f aca="false" ca="false" dt2D="false" dtr="false" t="normal">H176-H176*скидка_2</f>
        <v>4468.64418</v>
      </c>
    </row>
    <row ht="15" outlineLevel="0" r="177">
      <c r="A177" s="51" t="s"/>
      <c r="B177" s="41" t="s"/>
      <c r="C177" s="42" t="s"/>
      <c r="D177" s="37" t="s">
        <v>124</v>
      </c>
      <c r="E177" s="38" t="s">
        <v>138</v>
      </c>
      <c r="F177" s="43" t="s"/>
      <c r="G177" s="39" t="n">
        <v>46.3008546</v>
      </c>
      <c r="H177" s="64" t="n">
        <f aca="false" ca="false" dt2D="false" dtr="false" t="normal">G177*курс_2</f>
        <v>4630.085460000001</v>
      </c>
      <c r="I177" s="64" t="n">
        <f aca="false" ca="false" dt2D="false" dtr="false" t="normal">H177-H177*скидка_2</f>
        <v>4630.085460000001</v>
      </c>
    </row>
    <row ht="15" outlineLevel="0" r="178">
      <c r="A178" s="55" t="s"/>
      <c r="B178" s="44" t="s"/>
      <c r="C178" s="45" t="s"/>
      <c r="D178" s="37" t="s">
        <v>140</v>
      </c>
      <c r="E178" s="38" t="s">
        <v>141</v>
      </c>
      <c r="F178" s="46" t="s"/>
      <c r="G178" s="39" t="n">
        <v>44.6864418</v>
      </c>
      <c r="H178" s="64" t="n">
        <f aca="false" ca="false" dt2D="false" dtr="false" t="normal">G178*курс_2</f>
        <v>4468.64418</v>
      </c>
      <c r="I178" s="64" t="n">
        <f aca="false" ca="false" dt2D="false" dtr="false" t="normal">H178-H178*скидка_2</f>
        <v>4468.64418</v>
      </c>
    </row>
    <row customHeight="true" ht="18.75" outlineLevel="0" r="179">
      <c r="A179" s="118" t="s">
        <v>70</v>
      </c>
      <c r="B179" s="119" t="s"/>
      <c r="C179" s="119" t="s"/>
      <c r="D179" s="120" t="s"/>
      <c r="E179" s="121" t="s">
        <v>145</v>
      </c>
      <c r="F179" s="122" t="s"/>
      <c r="G179" s="122" t="s"/>
      <c r="H179" s="122" t="s"/>
      <c r="I179" s="123" t="s"/>
    </row>
    <row customHeight="true" ht="15" outlineLevel="0" r="180">
      <c r="A180" s="167" t="n"/>
      <c r="B180" s="77" t="s">
        <v>80</v>
      </c>
      <c r="C180" s="78" t="s">
        <v>81</v>
      </c>
      <c r="D180" s="74" t="s">
        <v>98</v>
      </c>
      <c r="E180" s="75" t="s">
        <v>99</v>
      </c>
      <c r="F180" s="108" t="n">
        <v>5.8</v>
      </c>
      <c r="G180" s="76" t="n">
        <v>56.1386826</v>
      </c>
      <c r="H180" s="39" t="n">
        <f aca="false" ca="false" dt2D="false" dtr="false" t="normal">G180*курс_2</f>
        <v>5613.868259999999</v>
      </c>
      <c r="I180" s="39" t="n">
        <f aca="false" ca="false" dt2D="false" dtr="false" t="normal">H180-H180*скидка_2</f>
        <v>5613.868259999999</v>
      </c>
    </row>
    <row customHeight="true" ht="15" outlineLevel="0" r="181">
      <c r="A181" s="127" t="s"/>
      <c r="B181" s="80" t="s"/>
      <c r="C181" s="81" t="s"/>
      <c r="D181" s="74" t="s">
        <v>100</v>
      </c>
      <c r="E181" s="75" t="s">
        <v>101</v>
      </c>
      <c r="F181" s="111" t="s"/>
      <c r="G181" s="76" t="n">
        <v>56.693637</v>
      </c>
      <c r="H181" s="39" t="n">
        <f aca="false" ca="false" dt2D="false" dtr="false" t="normal">G181*курс_2</f>
        <v>5669.3637</v>
      </c>
      <c r="I181" s="39" t="n">
        <f aca="false" ca="false" dt2D="false" dtr="false" t="normal">H181-H181*скидка_2</f>
        <v>5669.3637</v>
      </c>
    </row>
    <row customHeight="true" ht="15" outlineLevel="0" r="182">
      <c r="A182" s="127" t="s"/>
      <c r="B182" s="80" t="s"/>
      <c r="C182" s="81" t="s"/>
      <c r="D182" s="74" t="s">
        <v>102</v>
      </c>
      <c r="E182" s="75" t="s">
        <v>103</v>
      </c>
      <c r="F182" s="111" t="s"/>
      <c r="G182" s="76" t="n">
        <v>52.8341814</v>
      </c>
      <c r="H182" s="39" t="n">
        <f aca="false" ca="false" dt2D="false" dtr="false" t="normal">G182*курс_2</f>
        <v>5283.418139999999</v>
      </c>
      <c r="I182" s="39" t="n">
        <f aca="false" ca="false" dt2D="false" dtr="false" t="normal">H182-H182*скидка_2</f>
        <v>5283.418139999999</v>
      </c>
    </row>
    <row customHeight="true" ht="15" outlineLevel="0" r="183">
      <c r="A183" s="127" t="s"/>
      <c r="B183" s="80" t="s"/>
      <c r="C183" s="81" t="s"/>
      <c r="D183" s="74" t="s">
        <v>104</v>
      </c>
      <c r="E183" s="75" t="s">
        <v>105</v>
      </c>
      <c r="F183" s="111" t="s"/>
      <c r="G183" s="76" t="n">
        <v>53.3891358</v>
      </c>
      <c r="H183" s="39" t="n">
        <f aca="false" ca="false" dt2D="false" dtr="false" t="normal">G183*курс_2</f>
        <v>5338.9135799999995</v>
      </c>
      <c r="I183" s="39" t="n">
        <f aca="false" ca="false" dt2D="false" dtr="false" t="normal">H183-H183*скидка_2</f>
        <v>5338.9135799999995</v>
      </c>
    </row>
    <row customHeight="true" ht="15" outlineLevel="0" r="184">
      <c r="A184" s="127" t="s"/>
      <c r="B184" s="80" t="s"/>
      <c r="C184" s="81" t="s"/>
      <c r="D184" s="74" t="s">
        <v>106</v>
      </c>
      <c r="E184" s="75" t="s">
        <v>107</v>
      </c>
      <c r="F184" s="111" t="s"/>
      <c r="G184" s="76" t="n">
        <v>58.3458876</v>
      </c>
      <c r="H184" s="39" t="n">
        <f aca="false" ca="false" dt2D="false" dtr="false" t="normal">G184*курс_2</f>
        <v>5834.588760000001</v>
      </c>
      <c r="I184" s="39" t="n">
        <f aca="false" ca="false" dt2D="false" dtr="false" t="normal">H184-H184*скидка_2</f>
        <v>5834.588760000001</v>
      </c>
    </row>
    <row customHeight="true" ht="15" outlineLevel="0" r="185">
      <c r="A185" s="127" t="s"/>
      <c r="B185" s="80" t="s"/>
      <c r="C185" s="81" t="s"/>
      <c r="D185" s="74" t="s">
        <v>108</v>
      </c>
      <c r="E185" s="75" t="s">
        <v>109</v>
      </c>
      <c r="F185" s="111" t="s"/>
      <c r="G185" s="76" t="n">
        <v>60.54048</v>
      </c>
      <c r="H185" s="39" t="n">
        <f aca="false" ca="false" dt2D="false" dtr="false" t="normal">G185*курс_2</f>
        <v>6054.048000000001</v>
      </c>
      <c r="I185" s="39" t="n">
        <f aca="false" ca="false" dt2D="false" dtr="false" t="normal">H185-H185*скидка_2</f>
        <v>6054.048000000001</v>
      </c>
    </row>
    <row customHeight="true" ht="15" outlineLevel="0" r="186">
      <c r="A186" s="127" t="s"/>
      <c r="B186" s="80" t="s"/>
      <c r="C186" s="81" t="s"/>
      <c r="D186" s="74" t="s">
        <v>110</v>
      </c>
      <c r="E186" s="75" t="s">
        <v>111</v>
      </c>
      <c r="F186" s="111" t="s"/>
      <c r="G186" s="76" t="n">
        <v>59.4431838</v>
      </c>
      <c r="H186" s="39" t="n">
        <f aca="false" ca="false" dt2D="false" dtr="false" t="normal">G186*курс_2</f>
        <v>5944.31838</v>
      </c>
      <c r="I186" s="39" t="n">
        <f aca="false" ca="false" dt2D="false" dtr="false" t="normal">H186-H186*скидка_2</f>
        <v>5944.31838</v>
      </c>
    </row>
    <row customHeight="true" ht="15" outlineLevel="0" r="187">
      <c r="A187" s="127" t="s"/>
      <c r="B187" s="80" t="s"/>
      <c r="C187" s="81" t="s"/>
      <c r="D187" s="74" t="s">
        <v>139</v>
      </c>
      <c r="E187" s="75" t="s">
        <v>115</v>
      </c>
      <c r="F187" s="111" t="s"/>
      <c r="G187" s="76" t="n">
        <v>60.9440832</v>
      </c>
      <c r="H187" s="39" t="n">
        <f aca="false" ca="false" dt2D="false" dtr="false" t="normal">G187*курс_2</f>
        <v>6094.4083200000005</v>
      </c>
      <c r="I187" s="39" t="n">
        <f aca="false" ca="false" dt2D="false" dtr="false" t="normal">H187-H187*скидка_2</f>
        <v>6094.4083200000005</v>
      </c>
    </row>
    <row customHeight="true" ht="15" outlineLevel="0" r="188">
      <c r="A188" s="127" t="s"/>
      <c r="B188" s="80" t="s"/>
      <c r="C188" s="81" t="s"/>
      <c r="D188" s="74" t="s">
        <v>116</v>
      </c>
      <c r="E188" s="75" t="s">
        <v>117</v>
      </c>
      <c r="F188" s="111" t="s"/>
      <c r="G188" s="76" t="n">
        <v>68.801733</v>
      </c>
      <c r="H188" s="39" t="n">
        <f aca="false" ca="false" dt2D="false" dtr="false" t="normal">G188*курс_2</f>
        <v>6880.1732999999995</v>
      </c>
      <c r="I188" s="39" t="n">
        <f aca="false" ca="false" dt2D="false" dtr="false" t="normal">H188-H188*скидка_2</f>
        <v>6880.1732999999995</v>
      </c>
    </row>
    <row customHeight="true" ht="29.25" outlineLevel="0" r="189">
      <c r="A189" s="127" t="s"/>
      <c r="B189" s="80" t="s"/>
      <c r="C189" s="81" t="s"/>
      <c r="D189" s="165" t="s">
        <v>118</v>
      </c>
      <c r="E189" s="75" t="s">
        <v>147</v>
      </c>
      <c r="F189" s="111" t="s"/>
      <c r="G189" s="76" t="n">
        <v>71.5512798</v>
      </c>
      <c r="H189" s="39" t="n">
        <f aca="false" ca="false" dt2D="false" dtr="false" t="normal">G189*курс_2</f>
        <v>7155.12798</v>
      </c>
      <c r="I189" s="39" t="n">
        <f aca="false" ca="false" dt2D="false" dtr="false" t="normal">H189-H189*скидка_2</f>
        <v>7155.12798</v>
      </c>
    </row>
    <row customHeight="true" ht="15" outlineLevel="0" r="190">
      <c r="A190" s="127" t="s"/>
      <c r="B190" s="80" t="s"/>
      <c r="C190" s="81" t="s"/>
      <c r="D190" s="74" t="s">
        <v>120</v>
      </c>
      <c r="E190" s="75" t="s">
        <v>121</v>
      </c>
      <c r="F190" s="111" t="s"/>
      <c r="G190" s="76" t="n">
        <v>75.3981228</v>
      </c>
      <c r="H190" s="39" t="n">
        <f aca="false" ca="false" dt2D="false" dtr="false" t="normal">G190*курс_2</f>
        <v>7539.812279999999</v>
      </c>
      <c r="I190" s="39" t="n">
        <f aca="false" ca="false" dt2D="false" dtr="false" t="normal">H190-H190*скидка_2</f>
        <v>7539.812279999999</v>
      </c>
    </row>
    <row customHeight="true" ht="15" outlineLevel="0" r="191">
      <c r="A191" s="127" t="s"/>
      <c r="B191" s="80" t="s"/>
      <c r="C191" s="81" t="s"/>
      <c r="D191" s="74" t="s">
        <v>122</v>
      </c>
      <c r="E191" s="75" t="s">
        <v>143</v>
      </c>
      <c r="F191" s="111" t="s"/>
      <c r="G191" s="76" t="n">
        <v>58.3458876</v>
      </c>
      <c r="H191" s="39" t="n">
        <f aca="false" ca="false" dt2D="false" dtr="false" t="normal">G191*курс_2</f>
        <v>5834.588760000001</v>
      </c>
      <c r="I191" s="39" t="n">
        <f aca="false" ca="false" dt2D="false" dtr="false" t="normal">H191-H191*скидка_2</f>
        <v>5834.588760000001</v>
      </c>
    </row>
    <row customHeight="true" ht="15" outlineLevel="0" r="192">
      <c r="A192" s="127" t="s"/>
      <c r="B192" s="80" t="s"/>
      <c r="C192" s="81" t="s"/>
      <c r="D192" s="74" t="s">
        <v>124</v>
      </c>
      <c r="E192" s="75" t="s">
        <v>138</v>
      </c>
      <c r="F192" s="111" t="s"/>
      <c r="G192" s="76" t="n">
        <v>60.4395792</v>
      </c>
      <c r="H192" s="39" t="n">
        <f aca="false" ca="false" dt2D="false" dtr="false" t="normal">G192*курс_2</f>
        <v>6043.957920000001</v>
      </c>
      <c r="I192" s="39" t="n">
        <f aca="false" ca="false" dt2D="false" dtr="false" t="normal">H192-H192*скидка_2</f>
        <v>6043.957920000001</v>
      </c>
    </row>
    <row customHeight="true" ht="15" outlineLevel="0" r="193">
      <c r="A193" s="127" t="s"/>
      <c r="B193" s="80" t="s"/>
      <c r="C193" s="81" t="s"/>
      <c r="D193" s="74" t="s">
        <v>140</v>
      </c>
      <c r="E193" s="75" t="s">
        <v>141</v>
      </c>
      <c r="F193" s="111" t="s"/>
      <c r="G193" s="76" t="n">
        <v>58.3458876</v>
      </c>
      <c r="H193" s="39" t="n">
        <f aca="false" ca="false" dt2D="false" dtr="false" t="normal">G193*курс_2</f>
        <v>5834.588760000001</v>
      </c>
      <c r="I193" s="39" t="n">
        <f aca="false" ca="false" dt2D="false" dtr="false" t="normal">H193-H193*скидка_2</f>
        <v>5834.588760000001</v>
      </c>
    </row>
    <row customHeight="true" ht="18.75" outlineLevel="0" r="194">
      <c r="A194" s="127" t="s"/>
      <c r="B194" s="80" t="s"/>
      <c r="C194" s="81" t="s"/>
      <c r="D194" s="169" t="s">
        <v>144</v>
      </c>
      <c r="E194" s="34" t="s">
        <v>131</v>
      </c>
      <c r="F194" s="111" t="s"/>
      <c r="G194" s="76" t="n">
        <v>70.8323616</v>
      </c>
      <c r="H194" s="39" t="n">
        <f aca="false" ca="false" dt2D="false" dtr="false" t="normal">G194*курс_2</f>
        <v>7083.236159999999</v>
      </c>
      <c r="I194" s="39" t="n">
        <f aca="false" ca="false" dt2D="false" dtr="false" t="normal">H194-H194*скидка_2</f>
        <v>7083.236159999999</v>
      </c>
    </row>
    <row customHeight="true" ht="18.75" outlineLevel="0" r="195">
      <c r="A195" s="127" t="s"/>
      <c r="B195" s="80" t="s"/>
      <c r="C195" s="81" t="s"/>
      <c r="D195" s="169" t="s">
        <v>149</v>
      </c>
      <c r="E195" s="34" t="s">
        <v>150</v>
      </c>
      <c r="F195" s="111" t="s"/>
      <c r="G195" s="76" t="n">
        <v>70.8323616</v>
      </c>
      <c r="H195" s="39" t="n">
        <f aca="false" ca="false" dt2D="false" dtr="false" t="normal">G195*курс_2</f>
        <v>7083.236159999999</v>
      </c>
      <c r="I195" s="39" t="n">
        <f aca="false" ca="false" dt2D="false" dtr="false" t="normal">H195-H195*скидка_2</f>
        <v>7083.236159999999</v>
      </c>
    </row>
    <row customHeight="true" ht="18.75" outlineLevel="0" r="196">
      <c r="A196" s="168" t="s"/>
      <c r="B196" s="83" t="s"/>
      <c r="C196" s="84" t="s"/>
      <c r="D196" s="170" t="s">
        <v>112</v>
      </c>
      <c r="E196" s="171" t="s">
        <v>113</v>
      </c>
      <c r="F196" s="114" t="s"/>
      <c r="G196" s="76" t="n">
        <v>71.5624</v>
      </c>
      <c r="H196" s="39" t="n">
        <f aca="false" ca="false" dt2D="false" dtr="false" t="normal">G196*курс_2</f>
        <v>7156.24</v>
      </c>
      <c r="I196" s="39" t="n">
        <f aca="false" ca="false" dt2D="false" dtr="false" t="normal">H196-H196*скидка_2</f>
        <v>7156.24</v>
      </c>
    </row>
    <row customHeight="true" ht="18.75" outlineLevel="0" r="197">
      <c r="A197" s="118" t="s">
        <v>70</v>
      </c>
      <c r="B197" s="119" t="s"/>
      <c r="C197" s="119" t="s"/>
      <c r="D197" s="120" t="s"/>
      <c r="E197" s="121" t="s">
        <v>145</v>
      </c>
      <c r="F197" s="122" t="s"/>
      <c r="G197" s="122" t="s"/>
      <c r="H197" s="122" t="s"/>
      <c r="I197" s="123" t="s"/>
    </row>
    <row customHeight="true" ht="15" outlineLevel="0" r="198">
      <c r="A198" s="167" t="n"/>
      <c r="B198" s="77" t="s">
        <v>82</v>
      </c>
      <c r="C198" s="78" t="s">
        <v>83</v>
      </c>
      <c r="D198" s="37" t="s">
        <v>98</v>
      </c>
      <c r="E198" s="38" t="s">
        <v>99</v>
      </c>
      <c r="F198" s="88" t="n">
        <v>5.8</v>
      </c>
      <c r="G198" s="76" t="n">
        <v>20.5207002</v>
      </c>
      <c r="H198" s="64" t="n">
        <f aca="false" ca="false" dt2D="false" dtr="false" t="normal">G198*курс_2</f>
        <v>2052.0700200000006</v>
      </c>
      <c r="I198" s="64" t="n">
        <f aca="false" ca="false" dt2D="false" dtr="false" t="normal">H198-H198*скидка_2</f>
        <v>2052.0700200000006</v>
      </c>
    </row>
    <row customHeight="true" ht="15" outlineLevel="0" r="199">
      <c r="A199" s="127" t="s"/>
      <c r="B199" s="80" t="s"/>
      <c r="C199" s="81" t="s"/>
      <c r="D199" s="37" t="s">
        <v>100</v>
      </c>
      <c r="E199" s="38" t="s">
        <v>101</v>
      </c>
      <c r="F199" s="91" t="s"/>
      <c r="G199" s="76" t="n">
        <v>20.7225018</v>
      </c>
      <c r="H199" s="64" t="n">
        <f aca="false" ca="false" dt2D="false" dtr="false" t="normal">G199*курс_2</f>
        <v>2072.25018</v>
      </c>
      <c r="I199" s="64" t="n">
        <f aca="false" ca="false" dt2D="false" dtr="false" t="normal">H199-H199*скидка_2</f>
        <v>2072.25018</v>
      </c>
    </row>
    <row customHeight="true" ht="15" outlineLevel="0" r="200">
      <c r="A200" s="127" t="s"/>
      <c r="B200" s="80" t="s"/>
      <c r="C200" s="81" t="s"/>
      <c r="D200" s="37" t="s">
        <v>102</v>
      </c>
      <c r="E200" s="38" t="s">
        <v>103</v>
      </c>
      <c r="F200" s="91" t="s"/>
      <c r="G200" s="76" t="n">
        <v>19.3098906</v>
      </c>
      <c r="H200" s="64" t="n">
        <f aca="false" ca="false" dt2D="false" dtr="false" t="normal">G200*курс_2</f>
        <v>1930.9890600000003</v>
      </c>
      <c r="I200" s="64" t="n">
        <f aca="false" ca="false" dt2D="false" dtr="false" t="normal">H200-H200*скидка_2</f>
        <v>1930.9890600000003</v>
      </c>
    </row>
    <row customHeight="true" ht="15" outlineLevel="0" r="201">
      <c r="A201" s="127" t="s"/>
      <c r="B201" s="80" t="s"/>
      <c r="C201" s="81" t="s"/>
      <c r="D201" s="37" t="s">
        <v>104</v>
      </c>
      <c r="E201" s="38" t="s">
        <v>105</v>
      </c>
      <c r="F201" s="91" t="s"/>
      <c r="G201" s="76" t="n">
        <v>19.5116922</v>
      </c>
      <c r="H201" s="64" t="n">
        <f aca="false" ca="false" dt2D="false" dtr="false" t="normal">G201*курс_2</f>
        <v>1951.1692200000002</v>
      </c>
      <c r="I201" s="64" t="n">
        <f aca="false" ca="false" dt2D="false" dtr="false" t="normal">H201-H201*скидка_2</f>
        <v>1951.1692200000002</v>
      </c>
    </row>
    <row customHeight="true" ht="15" outlineLevel="0" r="202">
      <c r="A202" s="127" t="s"/>
      <c r="B202" s="80" t="s"/>
      <c r="C202" s="81" t="s"/>
      <c r="D202" s="37" t="s">
        <v>106</v>
      </c>
      <c r="E202" s="38" t="s">
        <v>107</v>
      </c>
      <c r="F202" s="91" t="s"/>
      <c r="G202" s="76" t="n">
        <v>21.3279066</v>
      </c>
      <c r="H202" s="64" t="n">
        <f aca="false" ca="false" dt2D="false" dtr="false" t="normal">G202*курс_2</f>
        <v>2132.7906600000006</v>
      </c>
      <c r="I202" s="64" t="n">
        <f aca="false" ca="false" dt2D="false" dtr="false" t="normal">H202-H202*скидка_2</f>
        <v>2132.7906600000006</v>
      </c>
    </row>
    <row customHeight="true" ht="15" outlineLevel="0" r="203">
      <c r="A203" s="127" t="s"/>
      <c r="B203" s="80" t="s"/>
      <c r="C203" s="81" t="s"/>
      <c r="D203" s="37" t="s">
        <v>108</v>
      </c>
      <c r="E203" s="38" t="s">
        <v>109</v>
      </c>
      <c r="F203" s="91" t="s"/>
      <c r="G203" s="76" t="n">
        <v>22.135113</v>
      </c>
      <c r="H203" s="64" t="n">
        <f aca="false" ca="false" dt2D="false" dtr="false" t="normal">G203*курс_2</f>
        <v>2213.5113</v>
      </c>
      <c r="I203" s="64" t="n">
        <f aca="false" ca="false" dt2D="false" dtr="false" t="normal">H203-H203*скидка_2</f>
        <v>2213.5113</v>
      </c>
    </row>
    <row customHeight="true" ht="17.25" outlineLevel="0" r="204">
      <c r="A204" s="127" t="s"/>
      <c r="B204" s="80" t="s"/>
      <c r="C204" s="81" t="s"/>
      <c r="D204" s="145" t="s">
        <v>110</v>
      </c>
      <c r="E204" s="38" t="s">
        <v>111</v>
      </c>
      <c r="F204" s="91" t="s"/>
      <c r="G204" s="76" t="n">
        <v>21.7315098</v>
      </c>
      <c r="H204" s="64" t="n">
        <f aca="false" ca="false" dt2D="false" dtr="false" t="normal">G204*курс_2</f>
        <v>2173.15098</v>
      </c>
      <c r="I204" s="64" t="n">
        <f aca="false" ca="false" dt2D="false" dtr="false" t="normal">H204-H204*скидка_2</f>
        <v>2173.15098</v>
      </c>
    </row>
    <row customHeight="true" ht="15" outlineLevel="0" r="205">
      <c r="A205" s="127" t="s"/>
      <c r="B205" s="80" t="s"/>
      <c r="C205" s="81" t="s"/>
      <c r="D205" s="37" t="s">
        <v>114</v>
      </c>
      <c r="E205" s="38" t="s">
        <v>115</v>
      </c>
      <c r="F205" s="91" t="s"/>
      <c r="G205" s="76" t="n">
        <v>22.2738516</v>
      </c>
      <c r="H205" s="64" t="n">
        <f aca="false" ca="false" dt2D="false" dtr="false" t="normal">G205*курс_2</f>
        <v>2227.38516</v>
      </c>
      <c r="I205" s="64" t="n">
        <f aca="false" ca="false" dt2D="false" dtr="false" t="normal">H205-H205*скидка_2</f>
        <v>2227.38516</v>
      </c>
    </row>
    <row customHeight="true" ht="15" outlineLevel="0" r="206">
      <c r="A206" s="127" t="s"/>
      <c r="B206" s="80" t="s"/>
      <c r="C206" s="81" t="s"/>
      <c r="D206" s="37" t="s">
        <v>116</v>
      </c>
      <c r="E206" s="38" t="s">
        <v>117</v>
      </c>
      <c r="F206" s="91" t="s"/>
      <c r="G206" s="76" t="n">
        <v>25.1495244</v>
      </c>
      <c r="H206" s="64" t="n">
        <f aca="false" ca="false" dt2D="false" dtr="false" t="normal">G206*курс_2</f>
        <v>2514.9524399999996</v>
      </c>
      <c r="I206" s="64" t="n">
        <f aca="false" ca="false" dt2D="false" dtr="false" t="normal">H206-H206*скидка_2</f>
        <v>2514.9524399999996</v>
      </c>
    </row>
    <row customHeight="true" ht="31.5" outlineLevel="0" r="207">
      <c r="A207" s="127" t="s"/>
      <c r="B207" s="80" t="s"/>
      <c r="C207" s="81" t="s"/>
      <c r="D207" s="145" t="s">
        <v>118</v>
      </c>
      <c r="E207" s="38" t="s">
        <v>119</v>
      </c>
      <c r="F207" s="91" t="s"/>
      <c r="G207" s="76" t="n">
        <v>26.1585324</v>
      </c>
      <c r="H207" s="64" t="n">
        <f aca="false" ca="false" dt2D="false" dtr="false" t="normal">G207*курс_2</f>
        <v>2615.85324</v>
      </c>
      <c r="I207" s="64" t="n">
        <f aca="false" ca="false" dt2D="false" dtr="false" t="normal">H207-H207*скидка_2</f>
        <v>2615.85324</v>
      </c>
    </row>
    <row customHeight="true" ht="15" outlineLevel="0" r="208">
      <c r="A208" s="127" t="s"/>
      <c r="B208" s="80" t="s"/>
      <c r="C208" s="81" t="s"/>
      <c r="D208" s="37" t="s">
        <v>120</v>
      </c>
      <c r="E208" s="38" t="s">
        <v>121</v>
      </c>
      <c r="F208" s="91" t="s"/>
      <c r="G208" s="76" t="n">
        <v>27.558531</v>
      </c>
      <c r="H208" s="64" t="n">
        <f aca="false" ca="false" dt2D="false" dtr="false" t="normal">G208*курс_2</f>
        <v>2755.8531000000003</v>
      </c>
      <c r="I208" s="64" t="n">
        <f aca="false" ca="false" dt2D="false" dtr="false" t="normal">H208-H208*скидка_2</f>
        <v>2755.8531000000003</v>
      </c>
    </row>
    <row customHeight="true" ht="15" outlineLevel="0" r="209">
      <c r="A209" s="127" t="s"/>
      <c r="B209" s="80" t="s"/>
      <c r="C209" s="81" t="s"/>
      <c r="D209" s="37" t="s">
        <v>122</v>
      </c>
      <c r="E209" s="38" t="s">
        <v>123</v>
      </c>
      <c r="F209" s="91" t="s"/>
      <c r="G209" s="76" t="n">
        <v>21.3279066</v>
      </c>
      <c r="H209" s="64" t="n">
        <f aca="false" ca="false" dt2D="false" dtr="false" t="normal">G209*курс_2</f>
        <v>2132.7906600000006</v>
      </c>
      <c r="I209" s="64" t="n">
        <f aca="false" ca="false" dt2D="false" dtr="false" t="normal">H209-H209*скидка_2</f>
        <v>2132.7906600000006</v>
      </c>
    </row>
    <row customHeight="true" ht="15" outlineLevel="0" r="210">
      <c r="A210" s="127" t="s"/>
      <c r="B210" s="80" t="s"/>
      <c r="C210" s="81" t="s"/>
      <c r="D210" s="37" t="s">
        <v>124</v>
      </c>
      <c r="E210" s="38" t="s">
        <v>138</v>
      </c>
      <c r="F210" s="91" t="s"/>
      <c r="G210" s="76" t="n">
        <v>22.0972752</v>
      </c>
      <c r="H210" s="64" t="n">
        <f aca="false" ca="false" dt2D="false" dtr="false" t="normal">G210*курс_2</f>
        <v>2209.72752</v>
      </c>
      <c r="I210" s="64" t="n">
        <f aca="false" ca="false" dt2D="false" dtr="false" t="normal">H210-H210*скидка_2</f>
        <v>2209.72752</v>
      </c>
    </row>
    <row customHeight="true" ht="18.75" outlineLevel="0" r="211">
      <c r="A211" s="127" t="s"/>
      <c r="B211" s="80" t="s"/>
      <c r="C211" s="81" t="s"/>
      <c r="D211" s="169" t="s">
        <v>144</v>
      </c>
      <c r="E211" s="34" t="s">
        <v>131</v>
      </c>
      <c r="F211" s="91" t="s"/>
      <c r="G211" s="76" t="n">
        <v>25.8936678</v>
      </c>
      <c r="H211" s="64" t="n">
        <f aca="false" ca="false" dt2D="false" dtr="false" t="normal">G211*курс_2</f>
        <v>2589.36678</v>
      </c>
      <c r="I211" s="64" t="n">
        <f aca="false" ca="false" dt2D="false" dtr="false" t="normal">H211-H211*скидка_2</f>
        <v>2589.36678</v>
      </c>
    </row>
    <row customHeight="true" ht="18.75" outlineLevel="0" r="212">
      <c r="A212" s="127" t="s"/>
      <c r="B212" s="80" t="s"/>
      <c r="C212" s="81" t="s"/>
      <c r="D212" s="169" t="s">
        <v>149</v>
      </c>
      <c r="E212" s="34" t="s">
        <v>150</v>
      </c>
      <c r="F212" s="91" t="s"/>
      <c r="G212" s="76" t="n">
        <v>25.8936678</v>
      </c>
      <c r="H212" s="64" t="n">
        <f aca="false" ca="false" dt2D="false" dtr="false" t="normal">G212*курс_2</f>
        <v>2589.36678</v>
      </c>
      <c r="I212" s="64" t="n">
        <f aca="false" ca="false" dt2D="false" dtr="false" t="normal">H212-H212*скидка_2</f>
        <v>2589.36678</v>
      </c>
    </row>
    <row customHeight="true" ht="18.75" outlineLevel="0" r="213">
      <c r="A213" s="168" t="s"/>
      <c r="B213" s="83" t="s"/>
      <c r="C213" s="84" t="s"/>
      <c r="D213" s="170" t="s">
        <v>112</v>
      </c>
      <c r="E213" s="171" t="s">
        <v>113</v>
      </c>
      <c r="F213" s="95" t="s"/>
      <c r="G213" s="76" t="n">
        <v>26.1664</v>
      </c>
      <c r="H213" s="64" t="n">
        <f aca="false" ca="false" dt2D="false" dtr="false" t="normal">G213*курс_2</f>
        <v>2616.64</v>
      </c>
      <c r="I213" s="64" t="n">
        <f aca="false" ca="false" dt2D="false" dtr="false" t="normal">H213-H213*скидка_2</f>
        <v>2616.64</v>
      </c>
    </row>
    <row customHeight="true" ht="18.75" outlineLevel="0" r="214">
      <c r="A214" s="118" t="s">
        <v>70</v>
      </c>
      <c r="B214" s="119" t="s"/>
      <c r="C214" s="119" t="s"/>
      <c r="D214" s="120" t="s"/>
      <c r="E214" s="121" t="s">
        <v>145</v>
      </c>
      <c r="F214" s="122" t="s"/>
      <c r="G214" s="122" t="s"/>
      <c r="H214" s="122" t="s"/>
      <c r="I214" s="123" t="s"/>
    </row>
    <row customHeight="true" ht="18.75" outlineLevel="0" r="215">
      <c r="A215" s="167" t="n"/>
      <c r="B215" s="77" t="s">
        <v>84</v>
      </c>
      <c r="C215" s="78" t="s">
        <v>151</v>
      </c>
      <c r="D215" s="16" t="s">
        <v>98</v>
      </c>
      <c r="E215" s="17" t="s">
        <v>99</v>
      </c>
      <c r="F215" s="88" t="n">
        <v>5.8</v>
      </c>
      <c r="G215" s="76" t="n">
        <v>10.08</v>
      </c>
      <c r="H215" s="39" t="n">
        <f aca="false" ca="false" dt2D="false" dtr="false" t="normal">G215*курс_2</f>
        <v>1008</v>
      </c>
      <c r="I215" s="39" t="n">
        <f aca="false" ca="false" dt2D="false" dtr="false" t="normal">H215</f>
        <v>1008</v>
      </c>
    </row>
    <row customHeight="true" ht="18.75" outlineLevel="0" r="216">
      <c r="A216" s="127" t="s"/>
      <c r="B216" s="80" t="s"/>
      <c r="C216" s="81" t="s"/>
      <c r="D216" s="37" t="s">
        <v>100</v>
      </c>
      <c r="E216" s="38" t="s">
        <v>101</v>
      </c>
      <c r="F216" s="91" t="s"/>
      <c r="G216" s="76" t="n">
        <v>10.08</v>
      </c>
      <c r="H216" s="39" t="n">
        <f aca="false" ca="false" dt2D="false" dtr="false" t="normal">G216*курс_2</f>
        <v>1008</v>
      </c>
      <c r="I216" s="39" t="n">
        <f aca="false" ca="false" dt2D="false" dtr="false" t="normal">H216</f>
        <v>1008</v>
      </c>
    </row>
    <row customHeight="true" ht="18.75" outlineLevel="0" r="217">
      <c r="A217" s="127" t="s"/>
      <c r="B217" s="80" t="s"/>
      <c r="C217" s="81" t="s"/>
      <c r="D217" s="37" t="s">
        <v>104</v>
      </c>
      <c r="E217" s="38" t="s">
        <v>105</v>
      </c>
      <c r="F217" s="91" t="s"/>
      <c r="G217" s="76" t="n">
        <v>10.08</v>
      </c>
      <c r="H217" s="39" t="n">
        <f aca="false" ca="false" dt2D="false" dtr="false" t="normal">G217*курс_2</f>
        <v>1008</v>
      </c>
      <c r="I217" s="39" t="n">
        <f aca="false" ca="false" dt2D="false" dtr="false" t="normal">H217</f>
        <v>1008</v>
      </c>
    </row>
    <row customHeight="true" ht="18.75" outlineLevel="0" r="218">
      <c r="A218" s="127" t="s"/>
      <c r="B218" s="80" t="s"/>
      <c r="C218" s="81" t="s"/>
      <c r="D218" s="37" t="s">
        <v>106</v>
      </c>
      <c r="E218" s="38" t="s">
        <v>107</v>
      </c>
      <c r="F218" s="91" t="s"/>
      <c r="G218" s="76" t="n">
        <v>10.08</v>
      </c>
      <c r="H218" s="39" t="n">
        <f aca="false" ca="false" dt2D="false" dtr="false" t="normal">G218*курс_2</f>
        <v>1008</v>
      </c>
      <c r="I218" s="39" t="n">
        <f aca="false" ca="false" dt2D="false" dtr="false" t="normal">H218</f>
        <v>1008</v>
      </c>
    </row>
    <row customHeight="true" ht="18.75" outlineLevel="0" r="219">
      <c r="A219" s="127" t="s"/>
      <c r="B219" s="80" t="s"/>
      <c r="C219" s="81" t="s"/>
      <c r="D219" s="145" t="s">
        <v>110</v>
      </c>
      <c r="E219" s="38" t="s">
        <v>111</v>
      </c>
      <c r="F219" s="91" t="s"/>
      <c r="G219" s="76" t="n">
        <v>10.08</v>
      </c>
      <c r="H219" s="39" t="n">
        <f aca="false" ca="false" dt2D="false" dtr="false" t="normal">G219*курс_2</f>
        <v>1008</v>
      </c>
      <c r="I219" s="39" t="n">
        <f aca="false" ca="false" dt2D="false" dtr="false" t="normal">H219</f>
        <v>1008</v>
      </c>
    </row>
    <row customHeight="true" ht="18.75" outlineLevel="0" r="220">
      <c r="A220" s="127" t="s"/>
      <c r="B220" s="80" t="s"/>
      <c r="C220" s="81" t="s"/>
      <c r="D220" s="37" t="s">
        <v>116</v>
      </c>
      <c r="E220" s="38" t="s">
        <v>117</v>
      </c>
      <c r="F220" s="91" t="s"/>
      <c r="G220" s="76" t="n">
        <v>10.08</v>
      </c>
      <c r="H220" s="39" t="n">
        <f aca="false" ca="false" dt2D="false" dtr="false" t="normal">G220*курс_2</f>
        <v>1008</v>
      </c>
      <c r="I220" s="39" t="n">
        <f aca="false" ca="false" dt2D="false" dtr="false" t="normal">H220</f>
        <v>1008</v>
      </c>
    </row>
    <row customHeight="true" ht="18.75" outlineLevel="0" r="221">
      <c r="A221" s="127" t="s"/>
      <c r="B221" s="80" t="s"/>
      <c r="C221" s="81" t="s"/>
      <c r="D221" s="165" t="s">
        <v>128</v>
      </c>
      <c r="E221" s="172" t="s">
        <v>129</v>
      </c>
      <c r="F221" s="91" t="s"/>
      <c r="G221" s="76" t="n">
        <v>10.08</v>
      </c>
      <c r="H221" s="39" t="n">
        <f aca="false" ca="false" dt2D="false" dtr="false" t="normal">G221*курс_2</f>
        <v>1008</v>
      </c>
      <c r="I221" s="39" t="n">
        <f aca="false" ca="false" dt2D="false" dtr="false" t="normal">H221</f>
        <v>1008</v>
      </c>
    </row>
    <row customHeight="true" ht="18.75" outlineLevel="0" r="222">
      <c r="A222" s="127" t="s"/>
      <c r="B222" s="80" t="s"/>
      <c r="C222" s="81" t="s"/>
      <c r="D222" s="165" t="s">
        <v>120</v>
      </c>
      <c r="E222" s="172" t="s">
        <v>121</v>
      </c>
      <c r="F222" s="91" t="s"/>
      <c r="G222" s="76" t="n">
        <v>10.08</v>
      </c>
      <c r="H222" s="39" t="n">
        <f aca="false" ca="false" dt2D="false" dtr="false" t="normal">G222*курс_2</f>
        <v>1008</v>
      </c>
      <c r="I222" s="39" t="n">
        <f aca="false" ca="false" dt2D="false" dtr="false" t="normal">H222</f>
        <v>1008</v>
      </c>
    </row>
    <row customHeight="true" ht="19.5" outlineLevel="0" r="223">
      <c r="A223" s="127" t="s"/>
      <c r="B223" s="80" t="s"/>
      <c r="C223" s="81" t="s"/>
      <c r="D223" s="173" t="s">
        <v>152</v>
      </c>
      <c r="E223" s="174" t="s">
        <v>153</v>
      </c>
      <c r="F223" s="91" t="s"/>
      <c r="G223" s="76" t="n">
        <v>10.08</v>
      </c>
      <c r="H223" s="39" t="n">
        <f aca="false" ca="false" dt2D="false" dtr="false" t="normal">G223*курс_2</f>
        <v>1008</v>
      </c>
      <c r="I223" s="39" t="n">
        <f aca="false" ca="false" dt2D="false" dtr="false" t="normal">H223</f>
        <v>1008</v>
      </c>
    </row>
    <row customHeight="true" ht="18.75" outlineLevel="0" r="224">
      <c r="A224" s="127" t="s"/>
      <c r="B224" s="80" t="s"/>
      <c r="C224" s="81" t="s"/>
      <c r="D224" s="173" t="s">
        <v>126</v>
      </c>
      <c r="E224" s="174" t="s">
        <v>127</v>
      </c>
      <c r="F224" s="91" t="s"/>
      <c r="G224" s="76" t="n">
        <v>10.08</v>
      </c>
      <c r="H224" s="39" t="n">
        <f aca="false" ca="false" dt2D="false" dtr="false" t="normal">G224*курс_2</f>
        <v>1008</v>
      </c>
      <c r="I224" s="39" t="n">
        <f aca="false" ca="false" dt2D="false" dtr="false" t="normal">H224</f>
        <v>1008</v>
      </c>
    </row>
    <row customHeight="true" ht="18.75" outlineLevel="0" r="225">
      <c r="A225" s="127" t="s"/>
      <c r="B225" s="80" t="s"/>
      <c r="C225" s="81" t="s"/>
      <c r="D225" s="173" t="s">
        <v>154</v>
      </c>
      <c r="E225" s="174" t="s">
        <v>155</v>
      </c>
      <c r="F225" s="91" t="s"/>
      <c r="G225" s="76" t="n">
        <v>10.08</v>
      </c>
      <c r="H225" s="39" t="n">
        <f aca="false" ca="false" dt2D="false" dtr="false" t="normal">G225*курс_2</f>
        <v>1008</v>
      </c>
      <c r="I225" s="39" t="n">
        <f aca="false" ca="false" dt2D="false" dtr="false" t="normal">H225</f>
        <v>1008</v>
      </c>
    </row>
    <row customHeight="true" ht="18.75" outlineLevel="0" r="226">
      <c r="A226" s="127" t="s"/>
      <c r="B226" s="80" t="s"/>
      <c r="C226" s="81" t="s"/>
      <c r="D226" s="170" t="s">
        <v>135</v>
      </c>
      <c r="E226" s="175" t="s">
        <v>136</v>
      </c>
      <c r="F226" s="91" t="s"/>
      <c r="G226" s="76" t="n">
        <v>10.08</v>
      </c>
      <c r="H226" s="39" t="n">
        <f aca="false" ca="false" dt2D="false" dtr="false" t="normal">G226*курс_2</f>
        <v>1008</v>
      </c>
      <c r="I226" s="39" t="n">
        <f aca="false" ca="false" dt2D="false" dtr="false" t="normal">H226</f>
        <v>1008</v>
      </c>
    </row>
    <row customHeight="true" ht="18.75" outlineLevel="0" r="227">
      <c r="A227" s="168" t="s"/>
      <c r="B227" s="83" t="s"/>
      <c r="C227" s="84" t="s"/>
      <c r="D227" s="170" t="s">
        <v>140</v>
      </c>
      <c r="E227" s="175" t="s">
        <v>141</v>
      </c>
      <c r="F227" s="95" t="s"/>
      <c r="G227" s="76" t="n">
        <v>10.08</v>
      </c>
      <c r="H227" s="39" t="n">
        <f aca="false" ca="false" dt2D="false" dtr="false" t="normal">G227*курс_2</f>
        <v>1008</v>
      </c>
      <c r="I227" s="39" t="n">
        <f aca="false" ca="false" dt2D="false" dtr="false" t="normal">H227</f>
        <v>1008</v>
      </c>
    </row>
    <row customHeight="true" ht="18.75" outlineLevel="0" r="228">
      <c r="A228" s="118" t="s">
        <v>70</v>
      </c>
      <c r="B228" s="119" t="s"/>
      <c r="C228" s="119" t="s"/>
      <c r="D228" s="120" t="s"/>
      <c r="E228" s="121" t="s">
        <v>145</v>
      </c>
      <c r="F228" s="122" t="s"/>
      <c r="G228" s="122" t="s"/>
      <c r="H228" s="122" t="s"/>
      <c r="I228" s="123" t="s"/>
    </row>
    <row customHeight="true" ht="15" outlineLevel="0" r="229">
      <c r="A229" s="167" t="n"/>
      <c r="B229" s="77" t="s">
        <v>92</v>
      </c>
      <c r="C229" s="78" t="s">
        <v>93</v>
      </c>
      <c r="D229" s="74" t="s">
        <v>98</v>
      </c>
      <c r="E229" s="75" t="s">
        <v>99</v>
      </c>
      <c r="F229" s="88" t="n">
        <v>5.8</v>
      </c>
      <c r="G229" s="76" t="n">
        <v>17.8846668</v>
      </c>
      <c r="H229" s="39" t="n">
        <f aca="false" ca="false" dt2D="false" dtr="false" t="normal">G229*курс_2</f>
        <v>1788.4666800000002</v>
      </c>
      <c r="I229" s="39" t="n">
        <f aca="false" ca="false" dt2D="false" dtr="false" t="normal">H229-H229*скидка_2</f>
        <v>1788.4666800000002</v>
      </c>
    </row>
    <row customHeight="true" ht="15" outlineLevel="0" r="230">
      <c r="A230" s="127" t="s"/>
      <c r="B230" s="80" t="s"/>
      <c r="C230" s="81" t="s"/>
      <c r="D230" s="74" t="s">
        <v>100</v>
      </c>
      <c r="E230" s="75" t="s">
        <v>101</v>
      </c>
      <c r="F230" s="91" t="s"/>
      <c r="G230" s="76" t="n">
        <v>18.0612432</v>
      </c>
      <c r="H230" s="39" t="n">
        <f aca="false" ca="false" dt2D="false" dtr="false" t="normal">G230*курс_2</f>
        <v>1806.12432</v>
      </c>
      <c r="I230" s="39" t="n">
        <f aca="false" ca="false" dt2D="false" dtr="false" t="normal">H230-H230*скидка_2</f>
        <v>1806.12432</v>
      </c>
    </row>
    <row customHeight="true" ht="15" outlineLevel="0" r="231">
      <c r="A231" s="127" t="s"/>
      <c r="B231" s="80" t="s"/>
      <c r="C231" s="81" t="s"/>
      <c r="D231" s="74" t="s">
        <v>102</v>
      </c>
      <c r="E231" s="75" t="s">
        <v>103</v>
      </c>
      <c r="F231" s="91" t="s"/>
      <c r="G231" s="76" t="n">
        <v>16.837821</v>
      </c>
      <c r="H231" s="39" t="n">
        <f aca="false" ca="false" dt2D="false" dtr="false" t="normal">G231*курс_2</f>
        <v>1683.7821000000001</v>
      </c>
      <c r="I231" s="39" t="n">
        <f aca="false" ca="false" dt2D="false" dtr="false" t="normal">H231-H231*скидка_2</f>
        <v>1683.7821000000001</v>
      </c>
    </row>
    <row customHeight="true" ht="15" outlineLevel="0" r="232">
      <c r="A232" s="127" t="s"/>
      <c r="B232" s="80" t="s"/>
      <c r="C232" s="81" t="s"/>
      <c r="D232" s="74" t="s">
        <v>104</v>
      </c>
      <c r="E232" s="75" t="s">
        <v>105</v>
      </c>
      <c r="F232" s="91" t="s"/>
      <c r="G232" s="76" t="n">
        <v>17.0143974</v>
      </c>
      <c r="H232" s="39" t="n">
        <f aca="false" ca="false" dt2D="false" dtr="false" t="normal">G232*курс_2</f>
        <v>1701.4397400000003</v>
      </c>
      <c r="I232" s="39" t="n">
        <f aca="false" ca="false" dt2D="false" dtr="false" t="normal">H232-H232*скидка_2</f>
        <v>1701.4397400000003</v>
      </c>
    </row>
    <row customHeight="true" ht="15" outlineLevel="0" r="233">
      <c r="A233" s="127" t="s"/>
      <c r="B233" s="80" t="s"/>
      <c r="C233" s="81" t="s"/>
      <c r="D233" s="74" t="s">
        <v>106</v>
      </c>
      <c r="E233" s="75" t="s">
        <v>107</v>
      </c>
      <c r="F233" s="91" t="s"/>
      <c r="G233" s="76" t="n">
        <v>18.5909724</v>
      </c>
      <c r="H233" s="39" t="n">
        <f aca="false" ca="false" dt2D="false" dtr="false" t="normal">G233*курс_2</f>
        <v>1859.0972399999998</v>
      </c>
      <c r="I233" s="39" t="n">
        <f aca="false" ca="false" dt2D="false" dtr="false" t="normal">H233-H233*скидка_2</f>
        <v>1859.0972399999998</v>
      </c>
    </row>
    <row customHeight="true" ht="15" outlineLevel="0" r="234">
      <c r="A234" s="127" t="s"/>
      <c r="B234" s="80" t="s"/>
      <c r="C234" s="81" t="s"/>
      <c r="D234" s="74" t="s">
        <v>108</v>
      </c>
      <c r="E234" s="75" t="s">
        <v>109</v>
      </c>
      <c r="F234" s="91" t="s"/>
      <c r="G234" s="76" t="n">
        <v>19.2846654</v>
      </c>
      <c r="H234" s="39" t="n">
        <f aca="false" ca="false" dt2D="false" dtr="false" t="normal">G234*курс_2</f>
        <v>1928.46654</v>
      </c>
      <c r="I234" s="39" t="n">
        <f aca="false" ca="false" dt2D="false" dtr="false" t="normal">H234-H234*скидка_2</f>
        <v>1928.46654</v>
      </c>
    </row>
    <row customHeight="true" ht="15" outlineLevel="0" r="235">
      <c r="A235" s="127" t="s"/>
      <c r="B235" s="80" t="s"/>
      <c r="C235" s="81" t="s"/>
      <c r="D235" s="74" t="s">
        <v>110</v>
      </c>
      <c r="E235" s="75" t="s">
        <v>111</v>
      </c>
      <c r="F235" s="91" t="s"/>
      <c r="G235" s="76" t="n">
        <v>18.9441252</v>
      </c>
      <c r="H235" s="39" t="n">
        <f aca="false" ca="false" dt2D="false" dtr="false" t="normal">G235*курс_2</f>
        <v>1894.4125199999994</v>
      </c>
      <c r="I235" s="39" t="n">
        <f aca="false" ca="false" dt2D="false" dtr="false" t="normal">H235-H235*скидка_2</f>
        <v>1894.4125199999994</v>
      </c>
    </row>
    <row customHeight="true" ht="15" outlineLevel="0" r="236">
      <c r="A236" s="127" t="s"/>
      <c r="B236" s="80" t="s"/>
      <c r="C236" s="81" t="s"/>
      <c r="D236" s="74" t="s">
        <v>139</v>
      </c>
      <c r="E236" s="75" t="s">
        <v>115</v>
      </c>
      <c r="F236" s="91" t="s"/>
      <c r="G236" s="76" t="n">
        <v>19.423404</v>
      </c>
      <c r="H236" s="39" t="n">
        <f aca="false" ca="false" dt2D="false" dtr="false" t="normal">G236*курс_2</f>
        <v>1942.3403999999998</v>
      </c>
      <c r="I236" s="39" t="n">
        <f aca="false" ca="false" dt2D="false" dtr="false" t="normal">H236-H236*скидка_2</f>
        <v>1942.3403999999998</v>
      </c>
    </row>
    <row customHeight="true" ht="15" outlineLevel="0" r="237">
      <c r="A237" s="127" t="s"/>
      <c r="B237" s="80" t="s"/>
      <c r="C237" s="81" t="s"/>
      <c r="D237" s="74" t="s">
        <v>116</v>
      </c>
      <c r="E237" s="75" t="s">
        <v>117</v>
      </c>
      <c r="F237" s="91" t="s"/>
      <c r="G237" s="76" t="n">
        <v>21.9206988</v>
      </c>
      <c r="H237" s="39" t="n">
        <f aca="false" ca="false" dt2D="false" dtr="false" t="normal">G237*курс_2</f>
        <v>2192.06988</v>
      </c>
      <c r="I237" s="39" t="n">
        <f aca="false" ca="false" dt2D="false" dtr="false" t="normal">H237-H237*скидка_2</f>
        <v>2192.06988</v>
      </c>
    </row>
    <row customHeight="true" ht="30.75" outlineLevel="0" r="238">
      <c r="A238" s="127" t="s"/>
      <c r="B238" s="80" t="s"/>
      <c r="C238" s="81" t="s"/>
      <c r="D238" s="165" t="s">
        <v>118</v>
      </c>
      <c r="E238" s="75" t="s">
        <v>147</v>
      </c>
      <c r="F238" s="91" t="s"/>
      <c r="G238" s="76" t="n">
        <v>22.8035808</v>
      </c>
      <c r="H238" s="39" t="n">
        <f aca="false" ca="false" dt2D="false" dtr="false" t="normal">G238*курс_2</f>
        <v>2280.35808</v>
      </c>
      <c r="I238" s="39" t="n">
        <f aca="false" ca="false" dt2D="false" dtr="false" t="normal">H238-H238*скидка_2</f>
        <v>2280.35808</v>
      </c>
    </row>
    <row customHeight="true" ht="15" outlineLevel="0" r="239">
      <c r="A239" s="127" t="s"/>
      <c r="B239" s="80" t="s"/>
      <c r="C239" s="81" t="s"/>
      <c r="D239" s="74" t="s">
        <v>120</v>
      </c>
      <c r="E239" s="75" t="s">
        <v>121</v>
      </c>
      <c r="F239" s="91" t="s"/>
      <c r="G239" s="76" t="n">
        <v>24.027003</v>
      </c>
      <c r="H239" s="39" t="n">
        <f aca="false" ca="false" dt2D="false" dtr="false" t="normal">G239*курс_2</f>
        <v>2402.7003</v>
      </c>
      <c r="I239" s="39" t="n">
        <f aca="false" ca="false" dt2D="false" dtr="false" t="normal">H239-H239*скидка_2</f>
        <v>2402.7003</v>
      </c>
    </row>
    <row customHeight="true" ht="15" outlineLevel="0" r="240">
      <c r="A240" s="127" t="s"/>
      <c r="B240" s="80" t="s"/>
      <c r="C240" s="81" t="s"/>
      <c r="D240" s="74" t="s">
        <v>122</v>
      </c>
      <c r="E240" s="75" t="s">
        <v>143</v>
      </c>
      <c r="F240" s="91" t="s"/>
      <c r="G240" s="76" t="n">
        <v>18.5909724</v>
      </c>
      <c r="H240" s="39" t="n">
        <f aca="false" ca="false" dt2D="false" dtr="false" t="normal">G240*курс_2</f>
        <v>1859.0972399999998</v>
      </c>
      <c r="I240" s="39" t="n">
        <f aca="false" ca="false" dt2D="false" dtr="false" t="normal">H240-H240*скидка_2</f>
        <v>1859.0972399999998</v>
      </c>
    </row>
    <row customHeight="true" ht="15" outlineLevel="0" r="241">
      <c r="A241" s="127" t="s"/>
      <c r="B241" s="80" t="s"/>
      <c r="C241" s="81" t="s"/>
      <c r="D241" s="74" t="s">
        <v>124</v>
      </c>
      <c r="E241" s="75" t="s">
        <v>138</v>
      </c>
      <c r="F241" s="91" t="s"/>
      <c r="G241" s="76" t="n">
        <v>19.2594402</v>
      </c>
      <c r="H241" s="39" t="n">
        <f aca="false" ca="false" dt2D="false" dtr="false" t="normal">G241*курс_2</f>
        <v>1925.94402</v>
      </c>
      <c r="I241" s="39" t="n">
        <f aca="false" ca="false" dt2D="false" dtr="false" t="normal">H241-H241*скидка_2</f>
        <v>1925.94402</v>
      </c>
    </row>
    <row customHeight="true" ht="15" outlineLevel="0" r="242">
      <c r="A242" s="127" t="s"/>
      <c r="B242" s="80" t="s"/>
      <c r="C242" s="81" t="s"/>
      <c r="D242" s="74" t="s">
        <v>140</v>
      </c>
      <c r="E242" s="75" t="s">
        <v>141</v>
      </c>
      <c r="F242" s="91" t="s"/>
      <c r="G242" s="76" t="n">
        <v>18.5909724</v>
      </c>
      <c r="H242" s="39" t="n">
        <f aca="false" ca="false" dt2D="false" dtr="false" t="normal">G242*курс_2</f>
        <v>1859.0972399999998</v>
      </c>
      <c r="I242" s="39" t="n">
        <f aca="false" ca="false" dt2D="false" dtr="false" t="normal">H242-H242*скидка_2</f>
        <v>1859.0972399999998</v>
      </c>
    </row>
    <row customHeight="true" ht="18.75" outlineLevel="0" r="243">
      <c r="A243" s="168" t="s"/>
      <c r="B243" s="83" t="s"/>
      <c r="C243" s="84" t="s"/>
      <c r="D243" s="176" t="s">
        <v>156</v>
      </c>
      <c r="E243" s="177" t="s">
        <v>113</v>
      </c>
      <c r="F243" s="95" t="s"/>
      <c r="G243" s="89" t="n">
        <v>22.8</v>
      </c>
      <c r="H243" s="39" t="n">
        <f aca="false" ca="false" dt2D="false" dtr="false" t="normal">G243*курс_2</f>
        <v>2280</v>
      </c>
      <c r="I243" s="39" t="n">
        <f aca="false" ca="false" dt2D="false" dtr="false" t="normal">H243-H243*скидка_2</f>
        <v>2280</v>
      </c>
    </row>
    <row customHeight="true" ht="18.75" outlineLevel="0" r="244">
      <c r="A244" s="118" t="s">
        <v>70</v>
      </c>
      <c r="B244" s="119" t="s"/>
      <c r="C244" s="119" t="s"/>
      <c r="D244" s="120" t="s"/>
      <c r="E244" s="121" t="s">
        <v>145</v>
      </c>
      <c r="F244" s="122" t="s"/>
      <c r="G244" s="122" t="s"/>
      <c r="H244" s="122" t="s"/>
      <c r="I244" s="123" t="s"/>
    </row>
    <row ht="15" outlineLevel="0" r="245">
      <c r="A245" s="34" t="n"/>
      <c r="B245" s="35" t="s">
        <v>157</v>
      </c>
      <c r="C245" s="36" t="s">
        <v>158</v>
      </c>
      <c r="D245" s="37" t="s">
        <v>114</v>
      </c>
      <c r="E245" s="38" t="s">
        <v>115</v>
      </c>
      <c r="F245" s="25" t="n">
        <v>5.8</v>
      </c>
      <c r="G245" s="39" t="n">
        <v>11.4017904</v>
      </c>
      <c r="H245" s="64" t="n">
        <f aca="false" ca="false" dt2D="false" dtr="false" t="normal">G245*курс_2</f>
        <v>1140.17904</v>
      </c>
      <c r="I245" s="64" t="n">
        <f aca="false" ca="false" dt2D="false" dtr="false" t="normal">H245-H245*скидка_2</f>
        <v>1140.17904</v>
      </c>
    </row>
    <row ht="15" outlineLevel="0" r="246">
      <c r="A246" s="34" t="n"/>
      <c r="B246" s="41" t="s"/>
      <c r="C246" s="42" t="s"/>
      <c r="D246" s="169" t="s">
        <v>159</v>
      </c>
      <c r="E246" s="34" t="s">
        <v>160</v>
      </c>
      <c r="F246" s="43" t="s"/>
      <c r="G246" s="39" t="n">
        <v>13.3819686</v>
      </c>
      <c r="H246" s="64" t="n">
        <f aca="false" ca="false" dt2D="false" dtr="false" t="normal">G246*курс_2</f>
        <v>1338.1968599999998</v>
      </c>
      <c r="I246" s="64" t="n">
        <f aca="false" ca="false" dt2D="false" dtr="false" t="normal">H246-H246*скидка_2</f>
        <v>1338.1968599999998</v>
      </c>
    </row>
    <row ht="15" outlineLevel="0" r="247">
      <c r="A247" s="34" t="n"/>
      <c r="B247" s="41" t="s"/>
      <c r="C247" s="42" t="s"/>
      <c r="D247" s="169" t="s">
        <v>126</v>
      </c>
      <c r="E247" s="34" t="s">
        <v>127</v>
      </c>
      <c r="F247" s="43" t="s"/>
      <c r="G247" s="39" t="n">
        <v>10.909899</v>
      </c>
      <c r="H247" s="64" t="n">
        <f aca="false" ca="false" dt2D="false" dtr="false" t="normal">G247*курс_2</f>
        <v>1090.9899</v>
      </c>
      <c r="I247" s="64" t="n">
        <f aca="false" ca="false" dt2D="false" dtr="false" t="normal">H247-H247*скидка_2</f>
        <v>1090.9899</v>
      </c>
    </row>
    <row ht="15" outlineLevel="0" r="248">
      <c r="A248" s="34" t="n"/>
      <c r="B248" s="41" t="s"/>
      <c r="C248" s="42" t="s"/>
      <c r="D248" s="149" t="n"/>
      <c r="E248" s="18" t="n"/>
      <c r="F248" s="43" t="s"/>
      <c r="G248" s="20" t="n"/>
    </row>
    <row ht="15" outlineLevel="0" r="249">
      <c r="A249" s="34" t="n"/>
      <c r="B249" s="41" t="s"/>
      <c r="C249" s="42" t="s"/>
      <c r="D249" s="34" t="n"/>
      <c r="E249" s="34" t="n"/>
      <c r="F249" s="43" t="s"/>
      <c r="G249" s="39" t="n"/>
      <c r="H249" s="39" t="n"/>
      <c r="I249" s="39" t="n"/>
    </row>
    <row ht="15" outlineLevel="0" r="250">
      <c r="A250" s="34" t="n"/>
      <c r="B250" s="41" t="s"/>
      <c r="C250" s="42" t="s"/>
      <c r="D250" s="34" t="n"/>
      <c r="E250" s="34" t="n"/>
      <c r="F250" s="43" t="s"/>
      <c r="G250" s="39" t="n"/>
      <c r="H250" s="39" t="n"/>
      <c r="I250" s="39" t="n"/>
    </row>
    <row ht="15" outlineLevel="0" r="251">
      <c r="A251" s="34" t="n"/>
      <c r="B251" s="44" t="s"/>
      <c r="C251" s="45" t="s"/>
      <c r="D251" s="34" t="n"/>
      <c r="E251" s="34" t="n"/>
      <c r="F251" s="46" t="s"/>
      <c r="G251" s="39" t="n"/>
      <c r="H251" s="39" t="n"/>
      <c r="I251" s="39" t="n"/>
    </row>
    <row ht="15" outlineLevel="0" r="252">
      <c r="A252" s="118" t="s">
        <v>70</v>
      </c>
      <c r="B252" s="119" t="s"/>
      <c r="C252" s="119" t="s"/>
      <c r="D252" s="120" t="s"/>
      <c r="E252" s="121" t="s">
        <v>145</v>
      </c>
      <c r="F252" s="122" t="s"/>
      <c r="G252" s="122" t="s"/>
      <c r="H252" s="122" t="s"/>
      <c r="I252" s="123" t="s"/>
    </row>
    <row ht="15" outlineLevel="0" r="253">
      <c r="A253" s="34" t="n"/>
      <c r="B253" s="35" t="s">
        <v>94</v>
      </c>
      <c r="C253" s="36" t="s">
        <v>95</v>
      </c>
      <c r="D253" s="74" t="s">
        <v>135</v>
      </c>
      <c r="E253" s="75" t="s">
        <v>161</v>
      </c>
      <c r="F253" s="25" t="n">
        <v>5.8</v>
      </c>
      <c r="G253" s="76" t="n">
        <v>24.1152912</v>
      </c>
      <c r="H253" s="39" t="n">
        <f aca="false" ca="false" dt2D="false" dtr="false" t="normal">G253*курс_2</f>
        <v>2411.52912</v>
      </c>
      <c r="I253" s="39" t="n">
        <f aca="false" ca="false" dt2D="false" dtr="false" t="normal">H253-H253*скидка_2</f>
        <v>2411.52912</v>
      </c>
    </row>
    <row ht="15" outlineLevel="0" r="254">
      <c r="A254" s="34" t="n"/>
      <c r="B254" s="41" t="s"/>
      <c r="C254" s="42" t="s"/>
      <c r="D254" s="74" t="s">
        <v>162</v>
      </c>
      <c r="E254" s="75" t="s">
        <v>163</v>
      </c>
      <c r="F254" s="43" t="s"/>
      <c r="G254" s="76" t="n">
        <v>23.2828596</v>
      </c>
      <c r="H254" s="39" t="n">
        <f aca="false" ca="false" dt2D="false" dtr="false" t="normal">G254*курс_2</f>
        <v>2328.28596</v>
      </c>
      <c r="I254" s="39" t="n">
        <f aca="false" ca="false" dt2D="false" dtr="false" t="normal">H254-H254*скидка_2</f>
        <v>2328.28596</v>
      </c>
    </row>
    <row ht="15" outlineLevel="0" r="255">
      <c r="A255" s="34" t="n"/>
      <c r="B255" s="41" t="s"/>
      <c r="C255" s="42" t="s"/>
      <c r="D255" s="74" t="n"/>
      <c r="E255" s="75" t="n"/>
      <c r="F255" s="43" t="s"/>
      <c r="G255" s="39" t="n"/>
      <c r="H255" s="39" t="n"/>
      <c r="I255" s="39" t="n"/>
    </row>
    <row ht="15" outlineLevel="0" r="256">
      <c r="A256" s="34" t="n"/>
      <c r="B256" s="41" t="s"/>
      <c r="C256" s="42" t="s"/>
      <c r="D256" s="74" t="n"/>
      <c r="E256" s="75" t="n"/>
      <c r="F256" s="43" t="s"/>
      <c r="G256" s="39" t="n"/>
      <c r="H256" s="39" t="n"/>
      <c r="I256" s="39" t="n"/>
    </row>
    <row ht="15" outlineLevel="0" r="257">
      <c r="A257" s="34" t="n"/>
      <c r="B257" s="41" t="s"/>
      <c r="C257" s="42" t="s"/>
      <c r="D257" s="74" t="n"/>
      <c r="E257" s="75" t="n"/>
      <c r="F257" s="43" t="s"/>
      <c r="G257" s="39" t="n"/>
      <c r="H257" s="39" t="n"/>
      <c r="I257" s="39" t="n"/>
    </row>
    <row ht="15" outlineLevel="0" r="258">
      <c r="A258" s="34" t="n"/>
      <c r="B258" s="41" t="s"/>
      <c r="C258" s="42" t="s"/>
      <c r="D258" s="74" t="n"/>
      <c r="E258" s="75" t="n"/>
      <c r="F258" s="43" t="s"/>
      <c r="G258" s="39" t="n"/>
      <c r="H258" s="39" t="n"/>
      <c r="I258" s="39" t="n"/>
    </row>
    <row ht="15" outlineLevel="0" r="259">
      <c r="A259" s="34" t="n"/>
      <c r="B259" s="44" t="s"/>
      <c r="C259" s="45" t="s"/>
      <c r="D259" s="74" t="n"/>
      <c r="E259" s="75" t="n"/>
      <c r="F259" s="46" t="s"/>
      <c r="G259" s="39" t="n"/>
      <c r="H259" s="39" t="n"/>
      <c r="I259" s="39" t="n"/>
    </row>
    <row customHeight="true" ht="18.75" outlineLevel="0" r="260">
      <c r="A260" s="118" t="s">
        <v>70</v>
      </c>
      <c r="B260" s="119" t="s"/>
      <c r="C260" s="119" t="s"/>
      <c r="D260" s="120" t="s"/>
      <c r="E260" s="121" t="s">
        <v>145</v>
      </c>
      <c r="F260" s="122" t="s"/>
      <c r="G260" s="122" t="s"/>
      <c r="H260" s="122" t="s"/>
      <c r="I260" s="123" t="s"/>
    </row>
    <row customHeight="true" ht="15" outlineLevel="0" r="261">
      <c r="A261" s="50" t="n"/>
      <c r="B261" s="35" t="s">
        <v>96</v>
      </c>
      <c r="C261" s="36" t="s">
        <v>97</v>
      </c>
      <c r="D261" s="37" t="s">
        <v>164</v>
      </c>
      <c r="E261" s="79" t="s">
        <v>105</v>
      </c>
      <c r="F261" s="25" t="n">
        <v>5.8</v>
      </c>
      <c r="G261" s="154" t="n">
        <v>22.0168</v>
      </c>
      <c r="H261" s="39" t="n">
        <f aca="false" ca="false" dt2D="false" dtr="false" t="normal">G261*курс_2</f>
        <v>2201.6800000000003</v>
      </c>
      <c r="I261" s="39" t="n">
        <f aca="false" ca="false" dt2D="false" dtr="false" t="normal">H261-H261*скидка_2</f>
        <v>2201.6800000000003</v>
      </c>
    </row>
    <row customHeight="true" ht="15" outlineLevel="0" r="262">
      <c r="A262" s="51" t="s"/>
      <c r="B262" s="41" t="s"/>
      <c r="C262" s="42" t="s"/>
      <c r="D262" s="37" t="s">
        <v>110</v>
      </c>
      <c r="E262" s="79" t="s">
        <v>111</v>
      </c>
      <c r="F262" s="43" t="s"/>
      <c r="G262" s="154" t="n">
        <v>24.5188944</v>
      </c>
      <c r="H262" s="39" t="n">
        <f aca="false" ca="false" dt2D="false" dtr="false" t="normal">G262*курс_2</f>
        <v>2451.889440000001</v>
      </c>
      <c r="I262" s="39" t="n">
        <f aca="false" ca="false" dt2D="false" dtr="false" t="normal">H262-H262*скидка_2</f>
        <v>2451.889440000001</v>
      </c>
    </row>
    <row customHeight="true" ht="15" outlineLevel="0" r="263">
      <c r="A263" s="51" t="s"/>
      <c r="B263" s="41" t="s"/>
      <c r="C263" s="42" t="s"/>
      <c r="D263" s="37" t="s">
        <v>162</v>
      </c>
      <c r="E263" s="79" t="s">
        <v>163</v>
      </c>
      <c r="F263" s="43" t="s"/>
      <c r="G263" s="154" t="n">
        <v>24.0648408</v>
      </c>
      <c r="H263" s="39" t="n">
        <f aca="false" ca="false" dt2D="false" dtr="false" t="normal">G263*курс_2</f>
        <v>2406.4840799999997</v>
      </c>
      <c r="I263" s="39" t="n">
        <f aca="false" ca="false" dt2D="false" dtr="false" t="normal">H263-H263*скидка_2</f>
        <v>2406.4840799999997</v>
      </c>
    </row>
    <row customHeight="true" ht="15" outlineLevel="0" r="264">
      <c r="A264" s="51" t="s"/>
      <c r="B264" s="41" t="s"/>
      <c r="C264" s="42" t="s"/>
      <c r="D264" s="37" t="s">
        <v>135</v>
      </c>
      <c r="E264" s="79" t="s">
        <v>136</v>
      </c>
      <c r="F264" s="43" t="s"/>
      <c r="G264" s="154" t="n">
        <v>24.9224976</v>
      </c>
      <c r="H264" s="39" t="n">
        <f aca="false" ca="false" dt2D="false" dtr="false" t="normal">G264*курс_2</f>
        <v>2492.24976</v>
      </c>
      <c r="I264" s="39" t="n">
        <f aca="false" ca="false" dt2D="false" dtr="false" t="normal">H264-H264*скидка_2</f>
        <v>2492.24976</v>
      </c>
    </row>
    <row customHeight="true" ht="15" outlineLevel="0" r="265">
      <c r="A265" s="51" t="s"/>
      <c r="B265" s="41" t="s"/>
      <c r="C265" s="42" t="s"/>
      <c r="D265" s="37" t="n"/>
      <c r="E265" s="79" t="n"/>
      <c r="F265" s="43" t="s"/>
      <c r="G265" s="154" t="n"/>
      <c r="H265" s="39" t="n"/>
      <c r="I265" s="39" t="n"/>
    </row>
    <row customHeight="true" ht="15" outlineLevel="0" r="266">
      <c r="A266" s="51" t="s"/>
      <c r="B266" s="41" t="s"/>
      <c r="C266" s="42" t="s"/>
      <c r="D266" s="37" t="n"/>
      <c r="E266" s="79" t="n"/>
      <c r="F266" s="43" t="s"/>
      <c r="G266" s="154" t="n"/>
      <c r="H266" s="39" t="n"/>
      <c r="I266" s="39" t="n"/>
    </row>
    <row customHeight="true" ht="15" outlineLevel="0" r="267">
      <c r="A267" s="55" t="s"/>
      <c r="B267" s="44" t="s"/>
      <c r="C267" s="45" t="s"/>
      <c r="D267" s="37" t="n"/>
      <c r="E267" s="79" t="n"/>
      <c r="F267" s="46" t="s"/>
      <c r="G267" s="154" t="n"/>
      <c r="H267" s="39" t="n"/>
      <c r="I267" s="39" t="n"/>
    </row>
    <row ht="15" outlineLevel="0" r="268">
      <c r="A268" s="118" t="s">
        <v>70</v>
      </c>
      <c r="B268" s="119" t="s"/>
      <c r="C268" s="119" t="s"/>
      <c r="D268" s="120" t="s"/>
      <c r="E268" s="121" t="s">
        <v>145</v>
      </c>
      <c r="F268" s="122" t="s"/>
      <c r="G268" s="122" t="s"/>
      <c r="H268" s="122" t="s"/>
      <c r="I268" s="123" t="s"/>
    </row>
  </sheetData>
  <mergeCells count="135">
    <mergeCell ref="E268:I268"/>
    <mergeCell ref="A268:D268"/>
    <mergeCell ref="B261:B267"/>
    <mergeCell ref="F261:F267"/>
    <mergeCell ref="A261:A267"/>
    <mergeCell ref="C261:C267"/>
    <mergeCell ref="E228:I228"/>
    <mergeCell ref="E214:I214"/>
    <mergeCell ref="F229:F243"/>
    <mergeCell ref="F215:F227"/>
    <mergeCell ref="E197:I197"/>
    <mergeCell ref="F198:F213"/>
    <mergeCell ref="F180:F196"/>
    <mergeCell ref="E179:I179"/>
    <mergeCell ref="E244:I244"/>
    <mergeCell ref="A5:I5"/>
    <mergeCell ref="A1:C2"/>
    <mergeCell ref="A6:A19"/>
    <mergeCell ref="A20:I20"/>
    <mergeCell ref="B6:B19"/>
    <mergeCell ref="C6:C19"/>
    <mergeCell ref="D3:E3"/>
    <mergeCell ref="F6:F19"/>
    <mergeCell ref="C21:C26"/>
    <mergeCell ref="A21:A26"/>
    <mergeCell ref="B21:B26"/>
    <mergeCell ref="F21:F26"/>
    <mergeCell ref="F84:F90"/>
    <mergeCell ref="E84:E90"/>
    <mergeCell ref="D84:D90"/>
    <mergeCell ref="C84:C90"/>
    <mergeCell ref="G84:G90"/>
    <mergeCell ref="H84:H90"/>
    <mergeCell ref="I84:I90"/>
    <mergeCell ref="A83:I83"/>
    <mergeCell ref="B77:B82"/>
    <mergeCell ref="C77:C82"/>
    <mergeCell ref="F77:F82"/>
    <mergeCell ref="A77:A81"/>
    <mergeCell ref="A76:I76"/>
    <mergeCell ref="A91:I91"/>
    <mergeCell ref="A99:I99"/>
    <mergeCell ref="F92:F98"/>
    <mergeCell ref="I100:I106"/>
    <mergeCell ref="H100:H106"/>
    <mergeCell ref="G100:G106"/>
    <mergeCell ref="A107:I107"/>
    <mergeCell ref="F100:F106"/>
    <mergeCell ref="A108:I108"/>
    <mergeCell ref="E100:E106"/>
    <mergeCell ref="D100:D106"/>
    <mergeCell ref="C92:C98"/>
    <mergeCell ref="C100:C106"/>
    <mergeCell ref="C63:C75"/>
    <mergeCell ref="B63:B75"/>
    <mergeCell ref="A63:A75"/>
    <mergeCell ref="F63:F75"/>
    <mergeCell ref="A62:I62"/>
    <mergeCell ref="A51:A61"/>
    <mergeCell ref="C51:C61"/>
    <mergeCell ref="B51:B61"/>
    <mergeCell ref="F51:F61"/>
    <mergeCell ref="A153:D153"/>
    <mergeCell ref="B154:B163"/>
    <mergeCell ref="A164:D164"/>
    <mergeCell ref="A165:A178"/>
    <mergeCell ref="C154:C163"/>
    <mergeCell ref="C165:C178"/>
    <mergeCell ref="F154:F163"/>
    <mergeCell ref="E153:I153"/>
    <mergeCell ref="E164:I164"/>
    <mergeCell ref="B165:B178"/>
    <mergeCell ref="F165:F178"/>
    <mergeCell ref="A154:A163"/>
    <mergeCell ref="B143:B152"/>
    <mergeCell ref="C143:C152"/>
    <mergeCell ref="F143:F152"/>
    <mergeCell ref="A143:A152"/>
    <mergeCell ref="A109:A124"/>
    <mergeCell ref="B100:B106"/>
    <mergeCell ref="B84:B90"/>
    <mergeCell ref="A92:A98"/>
    <mergeCell ref="B92:B98"/>
    <mergeCell ref="B109:B124"/>
    <mergeCell ref="C109:C124"/>
    <mergeCell ref="F109:F124"/>
    <mergeCell ref="A125:D125"/>
    <mergeCell ref="E125:I125"/>
    <mergeCell ref="A126:A141"/>
    <mergeCell ref="B126:B141"/>
    <mergeCell ref="C126:C141"/>
    <mergeCell ref="A142:D142"/>
    <mergeCell ref="F126:F141"/>
    <mergeCell ref="E142:I142"/>
    <mergeCell ref="A42:I42"/>
    <mergeCell ref="B35:B41"/>
    <mergeCell ref="F35:F39"/>
    <mergeCell ref="C35:C41"/>
    <mergeCell ref="F43:F49"/>
    <mergeCell ref="B43:B49"/>
    <mergeCell ref="C43:C49"/>
    <mergeCell ref="A50:I50"/>
    <mergeCell ref="A34:I34"/>
    <mergeCell ref="C31:C33"/>
    <mergeCell ref="B28:B33"/>
    <mergeCell ref="F28:F33"/>
    <mergeCell ref="C28:C30"/>
    <mergeCell ref="A27:I27"/>
    <mergeCell ref="E260:I260"/>
    <mergeCell ref="E252:I252"/>
    <mergeCell ref="F253:F259"/>
    <mergeCell ref="F245:F251"/>
    <mergeCell ref="C253:C259"/>
    <mergeCell ref="B253:B259"/>
    <mergeCell ref="A260:D260"/>
    <mergeCell ref="A252:D252"/>
    <mergeCell ref="C245:C251"/>
    <mergeCell ref="B245:B251"/>
    <mergeCell ref="A244:D244"/>
    <mergeCell ref="A198:A213"/>
    <mergeCell ref="B198:B213"/>
    <mergeCell ref="C198:C213"/>
    <mergeCell ref="A214:D214"/>
    <mergeCell ref="A215:A227"/>
    <mergeCell ref="A228:D228"/>
    <mergeCell ref="A197:D197"/>
    <mergeCell ref="A180:A196"/>
    <mergeCell ref="A179:D179"/>
    <mergeCell ref="B180:B196"/>
    <mergeCell ref="C180:C196"/>
    <mergeCell ref="B215:B227"/>
    <mergeCell ref="C215:C227"/>
    <mergeCell ref="A229:A243"/>
    <mergeCell ref="B229:B243"/>
    <mergeCell ref="C229:C243"/>
  </mergeCells>
  <hyperlinks>
    <hyperlink display="https://modusline.ru/catalog/razdvizhnye-sistemy-modus-dlya-shkafov-kupe/shkafnoj-profil-modus/assortiment-profilej-ms" r:id="rId1" ref="A108"/>
    <hyperlink display="https://modusline.ru/catalog/razdvizhnye-sistemy-modus-dlya-shkafov-kupe/shkafnoj-profil-modus/assortiment-profilej-ms" r:id="rId1" ref="A5"/>
  </hyperlinks>
  <pageMargins bottom="0.75" footer="0.300000011920929" header="0.300000011920929" left="0.700000047683716" right="0.700000047683716" top="0.75"/>
  <pageSetup fitToHeight="0" fitToWidth="0" orientation="portrait" paperHeight="297mm" paperSize="9" paperWidth="210mm" scale="100"/>
  <drawing r:id="rId2"/>
</worksheet>
</file>

<file path=xl/worksheets/sheet4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J157"/>
  <sheetViews>
    <sheetView showZeros="true" workbookViewId="0">
      <pane activePane="bottomLeft" state="frozen" topLeftCell="A4" xSplit="0" ySplit="3"/>
    </sheetView>
  </sheetViews>
  <sheetFormatPr baseColWidth="8" customHeight="false" defaultColWidth="9.14062530925693" defaultRowHeight="18.75" zeroHeight="false"/>
  <cols>
    <col customWidth="true" max="1" min="1" outlineLevel="0" width="20.0000006766647"/>
    <col customWidth="true" max="2" min="2" outlineLevel="0" style="14" width="11.9999993233353"/>
    <col customWidth="true" max="3" min="3" outlineLevel="0" style="15" width="25.1406253092569"/>
    <col customWidth="true" max="4" min="4" outlineLevel="0" width="17.1406253092569"/>
    <col customWidth="true" max="5" min="5" outlineLevel="0" width="6.71093745638684"/>
    <col customWidth="true" max="6" min="6" outlineLevel="0" width="7.28515649648041"/>
    <col customWidth="true" hidden="true" max="7" min="7" outlineLevel="0" width="7.28515649648041"/>
    <col customWidth="true" hidden="true" max="8" min="8" outlineLevel="0" style="20" width="9.14062530925693"/>
    <col bestFit="true" customWidth="true" max="9" min="9" outlineLevel="0" style="20" width="9.14062530925693"/>
    <col customWidth="true" max="10" min="10" outlineLevel="0" width="11.710937625553"/>
  </cols>
  <sheetData>
    <row customHeight="true" ht="33.75" outlineLevel="0" r="1">
      <c r="A1" s="21" t="n"/>
      <c r="B1" s="21" t="s"/>
      <c r="C1" s="21" t="s"/>
      <c r="D1" s="178" t="s">
        <v>2</v>
      </c>
      <c r="E1" s="179" t="n">
        <f aca="false" ca="false" dt2D="false" dtr="false" t="normal">'Ваша скидка'!C9</f>
        <v>0</v>
      </c>
    </row>
    <row customHeight="true" ht="26.25" outlineLevel="0" r="2">
      <c r="A2" s="21" t="s"/>
      <c r="B2" s="21" t="s"/>
      <c r="C2" s="21" t="s"/>
      <c r="D2" s="178" t="s">
        <v>21</v>
      </c>
      <c r="E2" s="180" t="n">
        <f aca="false" ca="false" dt2D="false" dtr="false" t="normal">'Ваша скидка'!H2</f>
        <v>100</v>
      </c>
    </row>
    <row customHeight="true" ht="32.25" outlineLevel="0" r="3">
      <c r="A3" s="50" t="n"/>
      <c r="B3" s="181" t="s"/>
      <c r="C3" s="182" t="s"/>
      <c r="D3" s="28" t="s">
        <v>22</v>
      </c>
      <c r="E3" s="29" t="s"/>
      <c r="F3" s="28" t="s">
        <v>23</v>
      </c>
      <c r="G3" s="183" t="s">
        <v>24</v>
      </c>
      <c r="H3" s="30" t="s">
        <v>25</v>
      </c>
      <c r="I3" s="30" t="s">
        <v>26</v>
      </c>
    </row>
    <row customHeight="true" ht="18.75" outlineLevel="0" r="4">
      <c r="A4" s="115" t="s">
        <v>27</v>
      </c>
      <c r="B4" s="116" t="s"/>
      <c r="C4" s="116" t="s"/>
      <c r="D4" s="116" t="s"/>
      <c r="E4" s="116" t="s"/>
      <c r="F4" s="116" t="s"/>
      <c r="G4" s="116" t="s"/>
      <c r="H4" s="116" t="s"/>
      <c r="I4" s="117" t="s"/>
    </row>
    <row customHeight="true" ht="15.75" outlineLevel="0" r="5">
      <c r="A5" s="50" t="n"/>
      <c r="B5" s="35" t="s">
        <v>165</v>
      </c>
      <c r="C5" s="36" t="s">
        <v>166</v>
      </c>
      <c r="D5" s="169" t="s">
        <v>44</v>
      </c>
      <c r="E5" s="34" t="s">
        <v>31</v>
      </c>
      <c r="F5" s="25" t="n">
        <v>5.4</v>
      </c>
      <c r="G5" s="184" t="n">
        <v>31.1405094</v>
      </c>
      <c r="H5" s="39" t="n">
        <f aca="false" ca="false" dt2D="false" dtr="false" t="normal">G5*курс_5</f>
        <v>3114.05094</v>
      </c>
      <c r="I5" s="39" t="n">
        <f aca="false" ca="false" dt2D="false" dtr="false" t="normal">H5-H5*скидка_5</f>
        <v>3114.05094</v>
      </c>
    </row>
    <row customHeight="true" ht="15.75" outlineLevel="0" r="6">
      <c r="A6" s="51" t="s"/>
      <c r="B6" s="41" t="s"/>
      <c r="C6" s="42" t="s"/>
      <c r="D6" s="169" t="s">
        <v>46</v>
      </c>
      <c r="E6" s="34" t="s">
        <v>33</v>
      </c>
      <c r="F6" s="43" t="s"/>
      <c r="G6" s="184" t="n">
        <v>31.6828512</v>
      </c>
      <c r="H6" s="39" t="n">
        <f aca="false" ca="false" dt2D="false" dtr="false" t="normal">G6*курс_5</f>
        <v>3168.28512</v>
      </c>
      <c r="I6" s="39" t="n">
        <f aca="false" ca="false" dt2D="false" dtr="false" t="normal">H6-H6*скидка_5</f>
        <v>3168.28512</v>
      </c>
    </row>
    <row customHeight="true" ht="15.75" outlineLevel="0" r="7">
      <c r="A7" s="51" t="s"/>
      <c r="B7" s="41" t="s"/>
      <c r="C7" s="42" t="s"/>
      <c r="D7" s="169" t="s">
        <v>167</v>
      </c>
      <c r="E7" s="34" t="s">
        <v>105</v>
      </c>
      <c r="F7" s="43" t="s"/>
      <c r="G7" s="184" t="n">
        <v>32.981949</v>
      </c>
      <c r="H7" s="39" t="n">
        <f aca="false" ca="false" dt2D="false" dtr="false" t="normal">G7*курс_5</f>
        <v>3298.1949</v>
      </c>
      <c r="I7" s="39" t="n">
        <f aca="false" ca="false" dt2D="false" dtr="false" t="normal">H7-H7*скидка_5</f>
        <v>3298.1949</v>
      </c>
    </row>
    <row customHeight="true" ht="15.75" outlineLevel="0" r="8">
      <c r="A8" s="51" t="s"/>
      <c r="B8" s="41" t="s"/>
      <c r="C8" s="42" t="s"/>
      <c r="D8" s="169" t="s">
        <v>108</v>
      </c>
      <c r="E8" s="34" t="s">
        <v>109</v>
      </c>
      <c r="F8" s="43" t="s"/>
      <c r="G8" s="184" t="n">
        <v>37.4089716</v>
      </c>
      <c r="H8" s="39" t="n">
        <f aca="false" ca="false" dt2D="false" dtr="false" t="normal">G8*курс_5</f>
        <v>3740.89716</v>
      </c>
      <c r="I8" s="39" t="n">
        <f aca="false" ca="false" dt2D="false" dtr="false" t="normal">H8-H8*скидка_5</f>
        <v>3740.89716</v>
      </c>
    </row>
    <row customHeight="true" ht="15.75" outlineLevel="0" r="9">
      <c r="A9" s="51" t="s"/>
      <c r="B9" s="41" t="s"/>
      <c r="C9" s="42" t="s"/>
      <c r="D9" s="169" t="s">
        <v>168</v>
      </c>
      <c r="E9" s="34" t="s">
        <v>37</v>
      </c>
      <c r="F9" s="43" t="s"/>
      <c r="G9" s="184" t="n">
        <v>39.477438</v>
      </c>
      <c r="H9" s="39" t="n">
        <f aca="false" ca="false" dt2D="false" dtr="false" t="normal">G9*курс_5</f>
        <v>3947.7438000000006</v>
      </c>
      <c r="I9" s="39" t="n">
        <f aca="false" ca="false" dt2D="false" dtr="false" t="normal">H9-H9*скидка_5</f>
        <v>3947.7438000000006</v>
      </c>
    </row>
    <row customHeight="true" ht="15.75" outlineLevel="0" r="10">
      <c r="A10" s="51" t="s"/>
      <c r="B10" s="41" t="s"/>
      <c r="C10" s="42" t="s"/>
      <c r="D10" s="169" t="s">
        <v>114</v>
      </c>
      <c r="E10" s="34" t="s">
        <v>115</v>
      </c>
      <c r="F10" s="43" t="s"/>
      <c r="G10" s="184" t="n">
        <v>37.6612236</v>
      </c>
      <c r="H10" s="39" t="n">
        <f aca="false" ca="false" dt2D="false" dtr="false" t="normal">G10*курс_5</f>
        <v>3766.1223599999994</v>
      </c>
      <c r="I10" s="39" t="n">
        <f aca="false" ca="false" dt2D="false" dtr="false" t="normal">H10-H10*скидка_5</f>
        <v>3766.1223599999994</v>
      </c>
    </row>
    <row customHeight="true" ht="15.75" outlineLevel="0" r="11">
      <c r="A11" s="51" t="s"/>
      <c r="B11" s="41" t="s"/>
      <c r="C11" s="42" t="s"/>
      <c r="D11" s="169" t="s">
        <v>169</v>
      </c>
      <c r="E11" s="34" t="s">
        <v>117</v>
      </c>
      <c r="F11" s="43" t="s"/>
      <c r="G11" s="184" t="n">
        <v>42.5170746</v>
      </c>
      <c r="H11" s="39" t="n">
        <f aca="false" ca="false" dt2D="false" dtr="false" t="normal">G11*курс_5</f>
        <v>4251.70746</v>
      </c>
      <c r="I11" s="39" t="n">
        <f aca="false" ca="false" dt2D="false" dtr="false" t="normal">H11-H11*скидка_5</f>
        <v>4251.70746</v>
      </c>
    </row>
    <row customHeight="true" ht="15.75" outlineLevel="0" r="12">
      <c r="A12" s="51" t="s"/>
      <c r="B12" s="41" t="s"/>
      <c r="C12" s="42" t="s"/>
      <c r="D12" s="169" t="s">
        <v>159</v>
      </c>
      <c r="E12" s="34" t="s">
        <v>160</v>
      </c>
      <c r="F12" s="43" t="s"/>
      <c r="G12" s="184" t="n">
        <v>44.207163</v>
      </c>
      <c r="H12" s="39" t="n">
        <f aca="false" ca="false" dt2D="false" dtr="false" t="normal">G12*курс_5</f>
        <v>4420.716299999999</v>
      </c>
      <c r="I12" s="39" t="n">
        <f aca="false" ca="false" dt2D="false" dtr="false" t="normal">H12-H12*скидка_5</f>
        <v>4420.716299999999</v>
      </c>
    </row>
    <row customHeight="true" ht="15.75" outlineLevel="0" r="13">
      <c r="A13" s="51" t="s"/>
      <c r="B13" s="41" t="s"/>
      <c r="C13" s="42" t="s"/>
      <c r="D13" s="169" t="s">
        <v>152</v>
      </c>
      <c r="E13" s="34" t="s">
        <v>153</v>
      </c>
      <c r="F13" s="43" t="s"/>
      <c r="G13" s="184" t="n">
        <v>44.207163</v>
      </c>
      <c r="H13" s="39" t="n">
        <f aca="false" ca="false" dt2D="false" dtr="false" t="normal">G13*курс_5</f>
        <v>4420.716299999999</v>
      </c>
      <c r="I13" s="39" t="n">
        <f aca="false" ca="false" dt2D="false" dtr="false" t="normal">H13-H13*скидка_5</f>
        <v>4420.716299999999</v>
      </c>
    </row>
    <row customHeight="true" ht="15.75" outlineLevel="0" r="14">
      <c r="A14" s="51" t="s"/>
      <c r="B14" s="41" t="s"/>
      <c r="C14" s="42" t="s"/>
      <c r="D14" s="169" t="s">
        <v>126</v>
      </c>
      <c r="E14" s="34" t="s">
        <v>127</v>
      </c>
      <c r="F14" s="43" t="s"/>
      <c r="G14" s="184" t="n">
        <v>36.0468108</v>
      </c>
      <c r="H14" s="39" t="n">
        <f aca="false" ca="false" dt2D="false" dtr="false" t="normal">G14*курс_5</f>
        <v>3604.6810799999994</v>
      </c>
      <c r="I14" s="39" t="n">
        <f aca="false" ca="false" dt2D="false" dtr="false" t="normal">H14-H14*скидка_5</f>
        <v>3604.6810799999994</v>
      </c>
    </row>
    <row customHeight="true" ht="15.75" outlineLevel="0" r="15">
      <c r="A15" s="51" t="s"/>
      <c r="B15" s="41" t="s"/>
      <c r="C15" s="42" t="s"/>
      <c r="D15" s="169" t="s">
        <v>144</v>
      </c>
      <c r="E15" s="34" t="s">
        <v>131</v>
      </c>
      <c r="F15" s="43" t="s"/>
      <c r="G15" s="184" t="n">
        <v>37.4089716</v>
      </c>
      <c r="H15" s="39" t="n">
        <f aca="false" ca="false" dt2D="false" dtr="false" t="normal">G15*курс_5</f>
        <v>3740.89716</v>
      </c>
      <c r="I15" s="39" t="n">
        <f aca="false" ca="false" dt2D="false" dtr="false" t="normal">H15-H15*скидка_5</f>
        <v>3740.89716</v>
      </c>
      <c r="J15" s="185" t="n"/>
    </row>
    <row customHeight="true" ht="15.75" outlineLevel="0" r="16">
      <c r="A16" s="51" t="s"/>
      <c r="B16" s="41" t="s"/>
      <c r="C16" s="42" t="s"/>
      <c r="D16" s="169" t="s">
        <v>149</v>
      </c>
      <c r="E16" s="34" t="s">
        <v>150</v>
      </c>
      <c r="F16" s="43" t="s"/>
      <c r="G16" s="184" t="n">
        <v>37.4089716</v>
      </c>
      <c r="H16" s="39" t="n">
        <f aca="false" ca="false" dt2D="false" dtr="false" t="normal">G16*курс_5</f>
        <v>3740.89716</v>
      </c>
      <c r="I16" s="39" t="n">
        <f aca="false" ca="false" dt2D="false" dtr="false" t="normal">H16-H16*скидка_5</f>
        <v>3740.89716</v>
      </c>
      <c r="J16" s="185" t="n"/>
    </row>
    <row customHeight="true" ht="15.75" outlineLevel="0" r="17">
      <c r="A17" s="51" t="s"/>
      <c r="B17" s="41" t="s"/>
      <c r="C17" s="42" t="s"/>
      <c r="D17" s="169" t="s">
        <v>112</v>
      </c>
      <c r="E17" s="34" t="s">
        <v>113</v>
      </c>
      <c r="F17" s="46" t="s"/>
      <c r="G17" s="184" t="n">
        <v>44.22</v>
      </c>
      <c r="H17" s="39" t="n">
        <f aca="false" ca="false" dt2D="false" dtr="false" t="normal">G17*курс_5</f>
        <v>4422</v>
      </c>
      <c r="I17" s="39" t="n">
        <f aca="false" ca="false" dt2D="false" dtr="false" t="normal">H17-H17*скидка_5</f>
        <v>4422</v>
      </c>
      <c r="J17" s="185" t="n"/>
    </row>
    <row customHeight="true" ht="15.75" outlineLevel="0" r="18">
      <c r="A18" s="51" t="s"/>
      <c r="B18" s="41" t="s"/>
      <c r="C18" s="42" t="s"/>
      <c r="D18" s="169" t="s">
        <v>44</v>
      </c>
      <c r="E18" s="34" t="s">
        <v>31</v>
      </c>
      <c r="F18" s="25" t="n">
        <v>5.5</v>
      </c>
      <c r="G18" s="184" t="n">
        <v>31.72</v>
      </c>
      <c r="H18" s="39" t="n">
        <f aca="false" ca="false" dt2D="false" dtr="false" t="normal">G18*курс_5</f>
        <v>3172</v>
      </c>
      <c r="I18" s="39" t="n">
        <f aca="false" ca="false" dt2D="false" dtr="false" t="normal">H18-H18*скидка_5</f>
        <v>3172</v>
      </c>
      <c r="J18" s="185" t="n"/>
    </row>
    <row customHeight="true" ht="15.75" outlineLevel="0" r="19">
      <c r="A19" s="51" t="s"/>
      <c r="B19" s="41" t="s"/>
      <c r="C19" s="42" t="s"/>
      <c r="D19" s="169" t="s">
        <v>114</v>
      </c>
      <c r="E19" s="34" t="s">
        <v>115</v>
      </c>
      <c r="F19" s="46" t="s"/>
      <c r="G19" s="184" t="n">
        <v>38.36</v>
      </c>
      <c r="H19" s="39" t="n">
        <f aca="false" ca="false" dt2D="false" dtr="false" t="normal">G19*курс_5</f>
        <v>3836</v>
      </c>
      <c r="I19" s="39" t="n">
        <f aca="false" ca="false" dt2D="false" dtr="false" t="normal">H19-H19*скидка_5</f>
        <v>3836</v>
      </c>
      <c r="J19" s="185" t="n"/>
    </row>
    <row customHeight="true" ht="15.75" outlineLevel="0" r="20">
      <c r="A20" s="51" t="s"/>
      <c r="B20" s="41" t="s"/>
      <c r="C20" s="42" t="s"/>
      <c r="D20" s="169" t="s">
        <v>44</v>
      </c>
      <c r="E20" s="34" t="s">
        <v>31</v>
      </c>
      <c r="F20" s="25" t="n">
        <v>5.6</v>
      </c>
      <c r="G20" s="184" t="n">
        <f aca="false" ca="false" dt2D="false" dtr="false" t="normal">G18/5.5*5.6</f>
        <v>32.29672727272727</v>
      </c>
      <c r="H20" s="39" t="n">
        <f aca="false" ca="false" dt2D="false" dtr="false" t="normal">G20*курс_5</f>
        <v>3229.6727272727267</v>
      </c>
      <c r="I20" s="39" t="n">
        <f aca="false" ca="false" dt2D="false" dtr="false" t="normal">H20-H20*скидка_5</f>
        <v>3229.6727272727267</v>
      </c>
      <c r="J20" s="185" t="n"/>
    </row>
    <row customHeight="true" ht="15.75" outlineLevel="0" r="21">
      <c r="A21" s="55" t="s"/>
      <c r="B21" s="44" t="s"/>
      <c r="C21" s="45" t="s"/>
      <c r="D21" s="169" t="s">
        <v>114</v>
      </c>
      <c r="E21" s="34" t="s">
        <v>115</v>
      </c>
      <c r="F21" s="46" t="s"/>
      <c r="G21" s="184" t="n">
        <f aca="false" ca="false" dt2D="false" dtr="false" t="normal">G19/5.5*5.6</f>
        <v>39.05745454545454</v>
      </c>
      <c r="H21" s="39" t="n">
        <f aca="false" ca="false" dt2D="false" dtr="false" t="normal">G21*курс_5</f>
        <v>3905.745454545454</v>
      </c>
      <c r="I21" s="39" t="n">
        <f aca="false" ca="false" dt2D="false" dtr="false" t="normal">H21-H21*скидка_5</f>
        <v>3905.745454545454</v>
      </c>
      <c r="J21" s="185" t="n"/>
    </row>
    <row customHeight="true" ht="15.75" outlineLevel="0" r="22">
      <c r="A22" s="47" t="n"/>
      <c r="B22" s="48" t="s"/>
      <c r="C22" s="48" t="s"/>
      <c r="D22" s="48" t="s"/>
      <c r="E22" s="48" t="s"/>
      <c r="F22" s="48" t="s"/>
      <c r="G22" s="48" t="s"/>
      <c r="H22" s="48" t="s"/>
      <c r="I22" s="49" t="s"/>
    </row>
    <row customHeight="true" ht="15.75" outlineLevel="0" r="23">
      <c r="A23" s="50" t="n"/>
      <c r="B23" s="35" t="s">
        <v>170</v>
      </c>
      <c r="C23" s="36" t="s">
        <v>171</v>
      </c>
      <c r="D23" s="169" t="s">
        <v>44</v>
      </c>
      <c r="E23" s="34" t="s">
        <v>31</v>
      </c>
      <c r="F23" s="25" t="n">
        <v>5.4</v>
      </c>
      <c r="G23" s="184" t="n">
        <v>30.4846542</v>
      </c>
      <c r="H23" s="39" t="n">
        <f aca="false" ca="false" dt2D="false" dtr="false" t="normal">G23*курс_5</f>
        <v>3048.46542</v>
      </c>
      <c r="I23" s="39" t="n">
        <f aca="false" ca="false" dt2D="false" dtr="false" t="normal">H23-H23*скидка_5</f>
        <v>3048.46542</v>
      </c>
    </row>
    <row customHeight="true" ht="15.75" outlineLevel="0" r="24">
      <c r="A24" s="51" t="s"/>
      <c r="B24" s="41" t="s"/>
      <c r="C24" s="42" t="s"/>
      <c r="D24" s="169" t="s">
        <v>46</v>
      </c>
      <c r="E24" s="34" t="s">
        <v>33</v>
      </c>
      <c r="F24" s="43" t="s"/>
      <c r="G24" s="184" t="n">
        <v>31.0396086</v>
      </c>
      <c r="H24" s="39" t="n">
        <f aca="false" ca="false" dt2D="false" dtr="false" t="normal">G24*курс_5</f>
        <v>3103.9608599999997</v>
      </c>
      <c r="I24" s="39" t="n">
        <f aca="false" ca="false" dt2D="false" dtr="false" t="normal">H24-H24*скидка_5</f>
        <v>3103.9608599999997</v>
      </c>
    </row>
    <row customHeight="true" ht="15.75" outlineLevel="0" r="25">
      <c r="A25" s="51" t="s"/>
      <c r="B25" s="41" t="s"/>
      <c r="C25" s="42" t="s"/>
      <c r="D25" s="169" t="s">
        <v>167</v>
      </c>
      <c r="E25" s="34" t="s">
        <v>105</v>
      </c>
      <c r="F25" s="43" t="s"/>
      <c r="G25" s="184" t="n">
        <v>32.3008686</v>
      </c>
      <c r="H25" s="39" t="n">
        <f aca="false" ca="false" dt2D="false" dtr="false" t="normal">G25*курс_5</f>
        <v>3230.0868600000003</v>
      </c>
      <c r="I25" s="39" t="n">
        <f aca="false" ca="false" dt2D="false" dtr="false" t="normal">H25-H25*скидка_5</f>
        <v>3230.0868600000003</v>
      </c>
    </row>
    <row customHeight="true" ht="15.75" outlineLevel="0" r="26">
      <c r="A26" s="51" t="s"/>
      <c r="B26" s="41" t="s"/>
      <c r="C26" s="42" t="s"/>
      <c r="D26" s="169" t="s">
        <v>108</v>
      </c>
      <c r="E26" s="34" t="s">
        <v>109</v>
      </c>
      <c r="F26" s="43" t="s"/>
      <c r="G26" s="184" t="n">
        <v>36.639603</v>
      </c>
      <c r="H26" s="39" t="n">
        <f aca="false" ca="false" dt2D="false" dtr="false" t="normal">G26*курс_5</f>
        <v>3663.9603</v>
      </c>
      <c r="I26" s="39" t="n">
        <f aca="false" ca="false" dt2D="false" dtr="false" t="normal">H26-H26*скидка_5</f>
        <v>3663.9603</v>
      </c>
    </row>
    <row customHeight="true" ht="15.75" outlineLevel="0" r="27">
      <c r="A27" s="51" t="s"/>
      <c r="B27" s="41" t="s"/>
      <c r="C27" s="42" t="s"/>
      <c r="D27" s="169" t="s">
        <v>168</v>
      </c>
      <c r="E27" s="34" t="s">
        <v>37</v>
      </c>
      <c r="F27" s="43" t="s"/>
      <c r="G27" s="184" t="n">
        <v>38.657619</v>
      </c>
      <c r="H27" s="39" t="n">
        <f aca="false" ca="false" dt2D="false" dtr="false" t="normal">G27*курс_5</f>
        <v>3865.7618999999995</v>
      </c>
      <c r="I27" s="39" t="n">
        <f aca="false" ca="false" dt2D="false" dtr="false" t="normal">H27-H27*скидка_5</f>
        <v>3865.7618999999995</v>
      </c>
    </row>
    <row customHeight="true" ht="15.75" outlineLevel="0" r="28">
      <c r="A28" s="51" t="s"/>
      <c r="B28" s="41" t="s"/>
      <c r="C28" s="42" t="s"/>
      <c r="D28" s="169" t="s">
        <v>114</v>
      </c>
      <c r="E28" s="34" t="s">
        <v>115</v>
      </c>
      <c r="F28" s="43" t="s"/>
      <c r="G28" s="184" t="n">
        <v>36.8792424</v>
      </c>
      <c r="H28" s="39" t="n">
        <f aca="false" ca="false" dt2D="false" dtr="false" t="normal">G28*курс_5</f>
        <v>3687.9242399999994</v>
      </c>
      <c r="I28" s="39" t="n">
        <f aca="false" ca="false" dt2D="false" dtr="false" t="normal">H28-H28*скидка_5</f>
        <v>3687.9242399999994</v>
      </c>
    </row>
    <row customHeight="true" ht="15.75" outlineLevel="0" r="29">
      <c r="A29" s="51" t="s"/>
      <c r="B29" s="41" t="s"/>
      <c r="C29" s="42" t="s"/>
      <c r="D29" s="169" t="s">
        <v>169</v>
      </c>
      <c r="E29" s="34" t="s">
        <v>117</v>
      </c>
      <c r="F29" s="43" t="s"/>
      <c r="G29" s="184" t="n">
        <v>41.6468052</v>
      </c>
      <c r="H29" s="39" t="n">
        <f aca="false" ca="false" dt2D="false" dtr="false" t="normal">G29*курс_5</f>
        <v>4164.680520000001</v>
      </c>
      <c r="I29" s="39" t="n">
        <f aca="false" ca="false" dt2D="false" dtr="false" t="normal">H29-H29*скидка_5</f>
        <v>4164.680520000001</v>
      </c>
    </row>
    <row customHeight="true" ht="15.75" outlineLevel="0" r="30">
      <c r="A30" s="51" t="s"/>
      <c r="B30" s="41" t="s"/>
      <c r="C30" s="42" t="s"/>
      <c r="D30" s="169" t="s">
        <v>159</v>
      </c>
      <c r="E30" s="34" t="s">
        <v>160</v>
      </c>
      <c r="F30" s="43" t="s"/>
      <c r="G30" s="184" t="n">
        <v>43.2990558</v>
      </c>
      <c r="H30" s="39" t="n">
        <f aca="false" ca="false" dt2D="false" dtr="false" t="normal">G30*курс_5</f>
        <v>4329.905579999999</v>
      </c>
      <c r="I30" s="39" t="n">
        <f aca="false" ca="false" dt2D="false" dtr="false" t="normal">H30-H30*скидка_5</f>
        <v>4329.905579999999</v>
      </c>
    </row>
    <row customHeight="true" ht="15.75" outlineLevel="0" r="31">
      <c r="A31" s="51" t="s"/>
      <c r="B31" s="41" t="s"/>
      <c r="C31" s="42" t="s"/>
      <c r="D31" s="169" t="s">
        <v>152</v>
      </c>
      <c r="E31" s="34" t="s">
        <v>153</v>
      </c>
      <c r="F31" s="43" t="s"/>
      <c r="G31" s="184" t="n">
        <v>43.2990558</v>
      </c>
      <c r="H31" s="39" t="n">
        <f aca="false" ca="false" dt2D="false" dtr="false" t="normal">G31*курс_5</f>
        <v>4329.905579999999</v>
      </c>
      <c r="I31" s="39" t="n">
        <f aca="false" ca="false" dt2D="false" dtr="false" t="normal">H31-H31*скидка_5</f>
        <v>4329.905579999999</v>
      </c>
    </row>
    <row customHeight="true" ht="15.75" outlineLevel="0" r="32">
      <c r="A32" s="51" t="s"/>
      <c r="B32" s="41" t="s"/>
      <c r="C32" s="42" t="s"/>
      <c r="D32" s="169" t="s">
        <v>126</v>
      </c>
      <c r="E32" s="34" t="s">
        <v>127</v>
      </c>
      <c r="F32" s="43" t="s"/>
      <c r="G32" s="184" t="n">
        <v>35.31528</v>
      </c>
      <c r="H32" s="39" t="n">
        <f aca="false" ca="false" dt2D="false" dtr="false" t="normal">G32*курс_5</f>
        <v>3531.5279999999993</v>
      </c>
      <c r="I32" s="39" t="n">
        <f aca="false" ca="false" dt2D="false" dtr="false" t="normal">H32-H32*скидка_5</f>
        <v>3531.5279999999993</v>
      </c>
    </row>
    <row customHeight="true" ht="15.75" outlineLevel="0" r="33">
      <c r="A33" s="51" t="s"/>
      <c r="B33" s="41" t="s"/>
      <c r="C33" s="42" t="s"/>
      <c r="D33" s="169" t="s">
        <v>112</v>
      </c>
      <c r="E33" s="34" t="s">
        <v>113</v>
      </c>
      <c r="F33" s="43" t="s"/>
      <c r="G33" s="184" t="n">
        <v>43.31</v>
      </c>
      <c r="H33" s="39" t="n">
        <f aca="false" ca="false" dt2D="false" dtr="false" t="normal">G33*курс_5</f>
        <v>4331</v>
      </c>
      <c r="I33" s="39" t="n">
        <f aca="false" ca="false" dt2D="false" dtr="false" t="normal">H33-H33*скидка_5</f>
        <v>4331</v>
      </c>
    </row>
    <row customHeight="true" ht="15.75" outlineLevel="0" r="34">
      <c r="A34" s="51" t="s"/>
      <c r="B34" s="41" t="s"/>
      <c r="C34" s="42" t="s"/>
      <c r="D34" s="37" t="s">
        <v>144</v>
      </c>
      <c r="E34" s="38" t="s">
        <v>131</v>
      </c>
      <c r="F34" s="43" t="s"/>
      <c r="G34" s="184" t="n">
        <v>36.639603</v>
      </c>
      <c r="H34" s="39" t="n">
        <f aca="false" ca="false" dt2D="false" dtr="false" t="normal">G34*курс_5</f>
        <v>3663.9603</v>
      </c>
      <c r="I34" s="39" t="n">
        <f aca="false" ca="false" dt2D="false" dtr="false" t="normal">H34-H34*скидка_5</f>
        <v>3663.9603</v>
      </c>
      <c r="J34" s="185" t="n"/>
    </row>
    <row customHeight="true" ht="15.75" outlineLevel="0" r="35">
      <c r="A35" s="55" t="s"/>
      <c r="B35" s="44" t="s"/>
      <c r="C35" s="45" t="s"/>
      <c r="D35" s="37" t="s">
        <v>149</v>
      </c>
      <c r="E35" s="38" t="s">
        <v>150</v>
      </c>
      <c r="F35" s="46" t="s"/>
      <c r="G35" s="184" t="n">
        <v>36.639603</v>
      </c>
      <c r="H35" s="39" t="n">
        <f aca="false" ca="false" dt2D="false" dtr="false" t="normal">G35*курс_5</f>
        <v>3663.9603</v>
      </c>
      <c r="I35" s="39" t="n">
        <f aca="false" ca="false" dt2D="false" dtr="false" t="normal">H35-H35*скидка_5</f>
        <v>3663.9603</v>
      </c>
      <c r="J35" s="185" t="n"/>
    </row>
    <row customHeight="true" ht="15.75" outlineLevel="0" r="36">
      <c r="A36" s="47" t="n"/>
      <c r="B36" s="48" t="s"/>
      <c r="C36" s="48" t="s"/>
      <c r="D36" s="48" t="s"/>
      <c r="E36" s="48" t="s"/>
      <c r="F36" s="48" t="s"/>
      <c r="G36" s="48" t="s"/>
      <c r="H36" s="48" t="s"/>
      <c r="I36" s="49" t="s"/>
    </row>
    <row customHeight="true" ht="15.75" outlineLevel="0" r="37">
      <c r="A37" s="50" t="n"/>
      <c r="B37" s="35" t="s">
        <v>172</v>
      </c>
      <c r="C37" s="36" t="s">
        <v>173</v>
      </c>
      <c r="D37" s="169" t="s">
        <v>44</v>
      </c>
      <c r="E37" s="34" t="s">
        <v>31</v>
      </c>
      <c r="F37" s="25" t="n">
        <v>5.4</v>
      </c>
      <c r="G37" s="184" t="n">
        <v>32.099067</v>
      </c>
      <c r="H37" s="39" t="n">
        <f aca="false" ca="false" dt2D="false" dtr="false" t="normal">G37*курс_5</f>
        <v>3209.9067</v>
      </c>
      <c r="I37" s="39" t="n">
        <f aca="false" ca="false" dt2D="false" dtr="false" t="normal">H37-H37*скидка_5</f>
        <v>3209.9067</v>
      </c>
    </row>
    <row customHeight="true" ht="15.75" outlineLevel="0" r="38">
      <c r="A38" s="51" t="s"/>
      <c r="B38" s="41" t="s"/>
      <c r="C38" s="42" t="s"/>
      <c r="D38" s="169" t="s">
        <v>46</v>
      </c>
      <c r="E38" s="34" t="s">
        <v>33</v>
      </c>
      <c r="F38" s="43" t="s"/>
      <c r="G38" s="184" t="n">
        <v>32.666634</v>
      </c>
      <c r="H38" s="39" t="n">
        <f aca="false" ca="false" dt2D="false" dtr="false" t="normal">G38*курс_5</f>
        <v>3266.6633999999995</v>
      </c>
      <c r="I38" s="39" t="n">
        <f aca="false" ca="false" dt2D="false" dtr="false" t="normal">H38-H38*скидка_5</f>
        <v>3266.6633999999995</v>
      </c>
    </row>
    <row customHeight="true" ht="15.75" outlineLevel="0" r="39">
      <c r="A39" s="51" t="s"/>
      <c r="B39" s="41" t="s"/>
      <c r="C39" s="42" t="s"/>
      <c r="D39" s="169" t="s">
        <v>167</v>
      </c>
      <c r="E39" s="34" t="s">
        <v>105</v>
      </c>
      <c r="F39" s="43" t="s"/>
      <c r="G39" s="184" t="n">
        <v>34.0161822</v>
      </c>
      <c r="H39" s="39" t="n">
        <f aca="false" ca="false" dt2D="false" dtr="false" t="normal">G39*курс_5</f>
        <v>3401.6182199999994</v>
      </c>
      <c r="I39" s="39" t="n">
        <f aca="false" ca="false" dt2D="false" dtr="false" t="normal">H39-H39*скидка_5</f>
        <v>3401.6182199999994</v>
      </c>
    </row>
    <row customHeight="true" ht="15.75" outlineLevel="0" r="40">
      <c r="A40" s="51" t="s"/>
      <c r="B40" s="41" t="s"/>
      <c r="C40" s="42" t="s"/>
      <c r="D40" s="169" t="s">
        <v>108</v>
      </c>
      <c r="E40" s="34" t="s">
        <v>109</v>
      </c>
      <c r="F40" s="43" t="s"/>
      <c r="G40" s="184" t="n">
        <v>38.5693308</v>
      </c>
      <c r="H40" s="39" t="n">
        <f aca="false" ca="false" dt2D="false" dtr="false" t="normal">G40*курс_5</f>
        <v>3856.93308</v>
      </c>
      <c r="I40" s="39" t="n">
        <f aca="false" ca="false" dt2D="false" dtr="false" t="normal">H40-H40*скидка_5</f>
        <v>3856.93308</v>
      </c>
    </row>
    <row customHeight="true" ht="15.75" outlineLevel="0" r="41">
      <c r="A41" s="51" t="s"/>
      <c r="B41" s="41" t="s"/>
      <c r="C41" s="42" t="s"/>
      <c r="D41" s="169" t="s">
        <v>168</v>
      </c>
      <c r="E41" s="34" t="s">
        <v>37</v>
      </c>
      <c r="F41" s="43" t="s"/>
      <c r="G41" s="184" t="n">
        <v>40.7008602</v>
      </c>
      <c r="H41" s="39" t="n">
        <f aca="false" ca="false" dt2D="false" dtr="false" t="normal">G41*курс_5</f>
        <v>4070.0860200000006</v>
      </c>
      <c r="I41" s="39" t="n">
        <f aca="false" ca="false" dt2D="false" dtr="false" t="normal">H41-H41*скидка_5</f>
        <v>4070.0860200000006</v>
      </c>
    </row>
    <row customHeight="true" ht="15.75" outlineLevel="0" r="42">
      <c r="A42" s="51" t="s"/>
      <c r="B42" s="41" t="s"/>
      <c r="C42" s="42" t="s"/>
      <c r="D42" s="169" t="s">
        <v>114</v>
      </c>
      <c r="E42" s="34" t="s">
        <v>115</v>
      </c>
      <c r="F42" s="43" t="s"/>
      <c r="G42" s="184" t="n">
        <v>38.8215828</v>
      </c>
      <c r="H42" s="39" t="n">
        <f aca="false" ca="false" dt2D="false" dtr="false" t="normal">G42*курс_5</f>
        <v>3882.15828</v>
      </c>
      <c r="I42" s="39" t="n">
        <f aca="false" ca="false" dt2D="false" dtr="false" t="normal">H42-H42*скидка_5</f>
        <v>3882.15828</v>
      </c>
    </row>
    <row customHeight="true" ht="15.75" outlineLevel="0" r="43">
      <c r="A43" s="51" t="s"/>
      <c r="B43" s="41" t="s"/>
      <c r="C43" s="42" t="s"/>
      <c r="D43" s="169" t="s">
        <v>169</v>
      </c>
      <c r="E43" s="34" t="s">
        <v>117</v>
      </c>
      <c r="F43" s="43" t="s"/>
      <c r="G43" s="184" t="n">
        <v>43.828785</v>
      </c>
      <c r="H43" s="39" t="n">
        <f aca="false" ca="false" dt2D="false" dtr="false" t="normal">G43*курс_5</f>
        <v>4382.8785</v>
      </c>
      <c r="I43" s="39" t="n">
        <f aca="false" ca="false" dt2D="false" dtr="false" t="normal">H43-H43*скидка_5</f>
        <v>4382.8785</v>
      </c>
    </row>
    <row customHeight="true" ht="15.75" outlineLevel="0" r="44">
      <c r="A44" s="51" t="s"/>
      <c r="B44" s="41" t="s"/>
      <c r="C44" s="42" t="s"/>
      <c r="D44" s="169" t="s">
        <v>159</v>
      </c>
      <c r="E44" s="34" t="s">
        <v>160</v>
      </c>
      <c r="F44" s="43" t="s"/>
      <c r="G44" s="184" t="n">
        <v>45.5819364</v>
      </c>
      <c r="H44" s="39" t="n">
        <f aca="false" ca="false" dt2D="false" dtr="false" t="normal">G44*курс_5</f>
        <v>4558.19364</v>
      </c>
      <c r="I44" s="39" t="n">
        <f aca="false" ca="false" dt2D="false" dtr="false" t="normal">H44-H44*скидка_5</f>
        <v>4558.19364</v>
      </c>
    </row>
    <row customHeight="true" ht="15.75" outlineLevel="0" r="45">
      <c r="A45" s="51" t="s"/>
      <c r="B45" s="41" t="s"/>
      <c r="C45" s="42" t="s"/>
      <c r="D45" s="169" t="s">
        <v>152</v>
      </c>
      <c r="E45" s="34" t="s">
        <v>153</v>
      </c>
      <c r="F45" s="43" t="s"/>
      <c r="G45" s="184" t="n">
        <v>45.5819364</v>
      </c>
      <c r="H45" s="39" t="n">
        <f aca="false" ca="false" dt2D="false" dtr="false" t="normal">G45*курс_5</f>
        <v>4558.19364</v>
      </c>
      <c r="I45" s="39" t="n">
        <f aca="false" ca="false" dt2D="false" dtr="false" t="normal">H45-H45*скидка_5</f>
        <v>4558.19364</v>
      </c>
    </row>
    <row customHeight="true" ht="15.75" outlineLevel="0" r="46">
      <c r="A46" s="51" t="s"/>
      <c r="B46" s="41" t="s"/>
      <c r="C46" s="42" t="s"/>
      <c r="D46" s="169" t="s">
        <v>126</v>
      </c>
      <c r="E46" s="34" t="s">
        <v>127</v>
      </c>
      <c r="F46" s="43" t="s"/>
      <c r="G46" s="184" t="n">
        <v>37.1693322</v>
      </c>
      <c r="H46" s="39" t="n">
        <f aca="false" ca="false" dt2D="false" dtr="false" t="normal">G46*курс_5</f>
        <v>3716.933220000001</v>
      </c>
      <c r="I46" s="39" t="n">
        <f aca="false" ca="false" dt2D="false" dtr="false" t="normal">H46-H46*скидка_5</f>
        <v>3716.933220000001</v>
      </c>
    </row>
    <row customHeight="true" ht="15.75" outlineLevel="0" r="47">
      <c r="A47" s="51" t="s"/>
      <c r="B47" s="41" t="s"/>
      <c r="C47" s="42" t="s"/>
      <c r="D47" s="37" t="s">
        <v>144</v>
      </c>
      <c r="E47" s="38" t="s">
        <v>131</v>
      </c>
      <c r="F47" s="43" t="s"/>
      <c r="G47" s="184" t="n">
        <v>38.5693308</v>
      </c>
      <c r="H47" s="39" t="n">
        <f aca="false" ca="false" dt2D="false" dtr="false" t="normal">G47*курс_5</f>
        <v>3856.93308</v>
      </c>
      <c r="I47" s="39" t="n">
        <f aca="false" ca="false" dt2D="false" dtr="false" t="normal">H47-H47*скидка_5</f>
        <v>3856.93308</v>
      </c>
      <c r="J47" s="185" t="n"/>
    </row>
    <row customHeight="true" ht="15.75" outlineLevel="0" r="48">
      <c r="A48" s="51" t="s"/>
      <c r="B48" s="41" t="s"/>
      <c r="C48" s="42" t="s"/>
      <c r="D48" s="37" t="s">
        <v>149</v>
      </c>
      <c r="E48" s="38" t="s">
        <v>150</v>
      </c>
      <c r="F48" s="43" t="s"/>
      <c r="G48" s="184" t="n">
        <v>38.5693308</v>
      </c>
      <c r="H48" s="39" t="n">
        <f aca="false" ca="false" dt2D="false" dtr="false" t="normal">G48*курс_5</f>
        <v>3856.93308</v>
      </c>
      <c r="I48" s="39" t="n">
        <f aca="false" ca="false" dt2D="false" dtr="false" t="normal">H48-H48*скидка_5</f>
        <v>3856.93308</v>
      </c>
      <c r="J48" s="185" t="n"/>
    </row>
    <row customHeight="true" ht="15.75" outlineLevel="0" r="49">
      <c r="A49" s="51" t="s"/>
      <c r="B49" s="41" t="s"/>
      <c r="C49" s="42" t="s"/>
      <c r="D49" s="37" t="s">
        <v>112</v>
      </c>
      <c r="E49" s="38" t="s">
        <v>113</v>
      </c>
      <c r="F49" s="46" t="s"/>
      <c r="G49" s="184" t="n">
        <v>45.5936</v>
      </c>
      <c r="H49" s="39" t="n">
        <f aca="false" ca="false" dt2D="false" dtr="false" t="normal">G49*курс_5</f>
        <v>4559.360000000001</v>
      </c>
      <c r="I49" s="39" t="n">
        <f aca="false" ca="false" dt2D="false" dtr="false" t="normal">H49-H49*скидка_5</f>
        <v>4559.360000000001</v>
      </c>
    </row>
    <row customHeight="true" ht="15.75" outlineLevel="0" r="50">
      <c r="A50" s="51" t="s"/>
      <c r="B50" s="41" t="s"/>
      <c r="C50" s="42" t="s"/>
      <c r="D50" s="169" t="s">
        <v>44</v>
      </c>
      <c r="E50" s="34" t="s">
        <v>31</v>
      </c>
      <c r="F50" s="25" t="n">
        <v>5.5</v>
      </c>
      <c r="G50" s="184" t="n">
        <v>32.7</v>
      </c>
      <c r="H50" s="39" t="n">
        <f aca="false" ca="false" dt2D="false" dtr="false" t="normal">G50*курс_5</f>
        <v>3270.0000000000005</v>
      </c>
      <c r="I50" s="39" t="n">
        <f aca="false" ca="false" dt2D="false" dtr="false" t="normal">H50-H50*скидка_5</f>
        <v>3270.0000000000005</v>
      </c>
    </row>
    <row customHeight="true" ht="15.75" outlineLevel="0" r="51">
      <c r="A51" s="51" t="s"/>
      <c r="B51" s="41" t="s"/>
      <c r="C51" s="42" t="s"/>
      <c r="D51" s="169" t="s">
        <v>114</v>
      </c>
      <c r="E51" s="34" t="s">
        <v>115</v>
      </c>
      <c r="F51" s="46" t="s"/>
      <c r="G51" s="184" t="n">
        <v>39.54</v>
      </c>
      <c r="H51" s="39" t="n">
        <f aca="false" ca="false" dt2D="false" dtr="false" t="normal">G51*курс_5</f>
        <v>3954</v>
      </c>
      <c r="I51" s="39" t="n">
        <f aca="false" ca="false" dt2D="false" dtr="false" t="normal">H51-H51*скидка_5</f>
        <v>3954</v>
      </c>
    </row>
    <row customHeight="true" ht="15.75" outlineLevel="0" r="52">
      <c r="A52" s="51" t="s"/>
      <c r="B52" s="41" t="s"/>
      <c r="C52" s="42" t="s"/>
      <c r="D52" s="169" t="s">
        <v>44</v>
      </c>
      <c r="E52" s="34" t="s">
        <v>31</v>
      </c>
      <c r="F52" s="25" t="n">
        <v>5.6</v>
      </c>
      <c r="G52" s="184" t="n">
        <f aca="false" ca="false" dt2D="false" dtr="false" t="normal">G50/5.5*5.6</f>
        <v>33.29454545454546</v>
      </c>
      <c r="H52" s="39" t="n">
        <f aca="false" ca="false" dt2D="false" dtr="false" t="normal">G52*курс_5</f>
        <v>3329.4545454545455</v>
      </c>
      <c r="I52" s="39" t="n">
        <f aca="false" ca="false" dt2D="false" dtr="false" t="normal">H52-H52*скидка_5</f>
        <v>3329.4545454545455</v>
      </c>
    </row>
    <row customHeight="true" ht="15.75" outlineLevel="0" r="53">
      <c r="A53" s="55" t="s"/>
      <c r="B53" s="44" t="s"/>
      <c r="C53" s="45" t="s"/>
      <c r="D53" s="169" t="s">
        <v>114</v>
      </c>
      <c r="E53" s="34" t="s">
        <v>115</v>
      </c>
      <c r="F53" s="46" t="s"/>
      <c r="G53" s="184" t="n">
        <f aca="false" ca="false" dt2D="false" dtr="false" t="normal">G51/5.5*5.6</f>
        <v>40.258909090909086</v>
      </c>
      <c r="H53" s="39" t="n">
        <f aca="false" ca="false" dt2D="false" dtr="false" t="normal">G53*курс_5</f>
        <v>4025.8909090909087</v>
      </c>
      <c r="I53" s="39" t="n">
        <f aca="false" ca="false" dt2D="false" dtr="false" t="normal">H53-H53*скидка_5</f>
        <v>4025.8909090909087</v>
      </c>
    </row>
    <row customHeight="true" ht="15.75" outlineLevel="0" r="54">
      <c r="A54" s="47" t="n"/>
      <c r="B54" s="48" t="s"/>
      <c r="C54" s="48" t="s"/>
      <c r="D54" s="48" t="s"/>
      <c r="E54" s="48" t="s"/>
      <c r="F54" s="48" t="s"/>
      <c r="G54" s="48" t="s"/>
      <c r="H54" s="48" t="s"/>
      <c r="I54" s="49" t="s"/>
    </row>
    <row customHeight="true" ht="15.75" outlineLevel="0" r="55">
      <c r="A55" s="50" t="n"/>
      <c r="B55" s="35" t="s">
        <v>174</v>
      </c>
      <c r="C55" s="36" t="s">
        <v>175</v>
      </c>
      <c r="D55" s="169" t="s">
        <v>44</v>
      </c>
      <c r="E55" s="34" t="s">
        <v>31</v>
      </c>
      <c r="F55" s="25" t="n">
        <v>5.4</v>
      </c>
      <c r="G55" s="184" t="n">
        <v>30.459429</v>
      </c>
      <c r="H55" s="39" t="n">
        <f aca="false" ca="false" dt2D="false" dtr="false" t="normal">G55*курс_5</f>
        <v>3045.9428999999996</v>
      </c>
      <c r="I55" s="39" t="n">
        <f aca="false" ca="false" dt2D="false" dtr="false" t="normal">H55-H55*скидка_5</f>
        <v>3045.9428999999996</v>
      </c>
    </row>
    <row customHeight="true" ht="15.75" outlineLevel="0" r="56">
      <c r="A56" s="51" t="s"/>
      <c r="B56" s="41" t="s"/>
      <c r="C56" s="42" t="s"/>
      <c r="D56" s="169" t="s">
        <v>46</v>
      </c>
      <c r="E56" s="34" t="s">
        <v>33</v>
      </c>
      <c r="F56" s="43" t="s"/>
      <c r="G56" s="184" t="n">
        <v>31.0017708</v>
      </c>
      <c r="H56" s="39" t="n">
        <f aca="false" ca="false" dt2D="false" dtr="false" t="normal">G56*курс_5</f>
        <v>3100.17708</v>
      </c>
      <c r="I56" s="39" t="n">
        <f aca="false" ca="false" dt2D="false" dtr="false" t="normal">H56-H56*скидка_5</f>
        <v>3100.17708</v>
      </c>
    </row>
    <row customHeight="true" ht="15.75" outlineLevel="0" r="57">
      <c r="A57" s="51" t="s"/>
      <c r="B57" s="41" t="s"/>
      <c r="C57" s="42" t="s"/>
      <c r="D57" s="169" t="s">
        <v>167</v>
      </c>
      <c r="E57" s="34" t="s">
        <v>105</v>
      </c>
      <c r="F57" s="43" t="s"/>
      <c r="G57" s="184" t="n">
        <v>32.2756434</v>
      </c>
      <c r="H57" s="39" t="n">
        <f aca="false" ca="false" dt2D="false" dtr="false" t="normal">G57*курс_5</f>
        <v>3227.56434</v>
      </c>
      <c r="I57" s="39" t="n">
        <f aca="false" ca="false" dt2D="false" dtr="false" t="normal">H57-H57*скидка_5</f>
        <v>3227.56434</v>
      </c>
    </row>
    <row customHeight="true" ht="15.75" outlineLevel="0" r="58">
      <c r="A58" s="51" t="s"/>
      <c r="B58" s="41" t="s"/>
      <c r="C58" s="42" t="s"/>
      <c r="D58" s="169" t="s">
        <v>108</v>
      </c>
      <c r="E58" s="34" t="s">
        <v>109</v>
      </c>
      <c r="F58" s="43" t="s"/>
      <c r="G58" s="184" t="n">
        <v>36.6143778</v>
      </c>
      <c r="H58" s="39" t="n">
        <f aca="false" ca="false" dt2D="false" dtr="false" t="normal">G58*курс_5</f>
        <v>3661.43778</v>
      </c>
      <c r="I58" s="39" t="n">
        <f aca="false" ca="false" dt2D="false" dtr="false" t="normal">H58-H58*скидка_5</f>
        <v>3661.43778</v>
      </c>
    </row>
    <row customHeight="true" ht="15.75" outlineLevel="0" r="59">
      <c r="A59" s="51" t="s"/>
      <c r="B59" s="41" t="s"/>
      <c r="C59" s="42" t="s"/>
      <c r="D59" s="169" t="s">
        <v>168</v>
      </c>
      <c r="E59" s="34" t="s">
        <v>37</v>
      </c>
      <c r="F59" s="43" t="s"/>
      <c r="G59" s="184" t="n">
        <v>38.6323938</v>
      </c>
      <c r="H59" s="39" t="n">
        <f aca="false" ca="false" dt2D="false" dtr="false" t="normal">G59*курс_5</f>
        <v>3863.239379999999</v>
      </c>
      <c r="I59" s="39" t="n">
        <f aca="false" ca="false" dt2D="false" dtr="false" t="normal">H59-H59*скидка_5</f>
        <v>3863.239379999999</v>
      </c>
    </row>
    <row customHeight="true" ht="15.75" outlineLevel="0" r="60">
      <c r="A60" s="51" t="s"/>
      <c r="B60" s="41" t="s"/>
      <c r="C60" s="42" t="s"/>
      <c r="D60" s="169" t="s">
        <v>114</v>
      </c>
      <c r="E60" s="34" t="s">
        <v>115</v>
      </c>
      <c r="F60" s="43" t="s"/>
      <c r="G60" s="184" t="n">
        <v>36.8414046</v>
      </c>
      <c r="H60" s="39" t="n">
        <f aca="false" ca="false" dt2D="false" dtr="false" t="normal">G60*курс_5</f>
        <v>3684.1404599999996</v>
      </c>
      <c r="I60" s="39" t="n">
        <f aca="false" ca="false" dt2D="false" dtr="false" t="normal">H60-H60*скидка_5</f>
        <v>3684.1404599999996</v>
      </c>
    </row>
    <row customHeight="true" ht="15.75" outlineLevel="0" r="61">
      <c r="A61" s="51" t="s"/>
      <c r="B61" s="41" t="s"/>
      <c r="C61" s="42" t="s"/>
      <c r="D61" s="169" t="s">
        <v>169</v>
      </c>
      <c r="E61" s="34" t="s">
        <v>117</v>
      </c>
      <c r="F61" s="43" t="s"/>
      <c r="G61" s="184" t="n">
        <v>41.5963548</v>
      </c>
      <c r="H61" s="39" t="n">
        <f aca="false" ca="false" dt2D="false" dtr="false" t="normal">G61*курс_5</f>
        <v>4159.63548</v>
      </c>
      <c r="I61" s="39" t="n">
        <f aca="false" ca="false" dt2D="false" dtr="false" t="normal">H61-H61*скидка_5</f>
        <v>4159.63548</v>
      </c>
    </row>
    <row customHeight="true" ht="15.75" outlineLevel="0" r="62">
      <c r="A62" s="51" t="s"/>
      <c r="B62" s="41" t="s"/>
      <c r="C62" s="42" t="s"/>
      <c r="D62" s="169" t="s">
        <v>159</v>
      </c>
      <c r="E62" s="34" t="s">
        <v>160</v>
      </c>
      <c r="F62" s="43" t="s"/>
      <c r="G62" s="184" t="n">
        <v>43.261218</v>
      </c>
      <c r="H62" s="39" t="n">
        <f aca="false" ca="false" dt2D="false" dtr="false" t="normal">G62*курс_5</f>
        <v>4326.1218</v>
      </c>
      <c r="I62" s="39" t="n">
        <f aca="false" ca="false" dt2D="false" dtr="false" t="normal">H62-H62*скидка_5</f>
        <v>4326.1218</v>
      </c>
    </row>
    <row customHeight="true" ht="15.75" outlineLevel="0" r="63">
      <c r="A63" s="51" t="s"/>
      <c r="B63" s="41" t="s"/>
      <c r="C63" s="42" t="s"/>
      <c r="D63" s="169" t="s">
        <v>152</v>
      </c>
      <c r="E63" s="34" t="s">
        <v>153</v>
      </c>
      <c r="F63" s="43" t="s"/>
      <c r="G63" s="184" t="n">
        <v>43.261218</v>
      </c>
      <c r="H63" s="39" t="n">
        <f aca="false" ca="false" dt2D="false" dtr="false" t="normal">G63*курс_5</f>
        <v>4326.1218</v>
      </c>
      <c r="I63" s="39" t="n">
        <f aca="false" ca="false" dt2D="false" dtr="false" t="normal">H63-H63*скидка_5</f>
        <v>4326.1218</v>
      </c>
    </row>
    <row customHeight="true" ht="15.75" outlineLevel="0" r="64">
      <c r="A64" s="51" t="s"/>
      <c r="B64" s="41" t="s"/>
      <c r="C64" s="42" t="s"/>
      <c r="D64" s="169" t="s">
        <v>126</v>
      </c>
      <c r="E64" s="34" t="s">
        <v>127</v>
      </c>
      <c r="F64" s="43" t="s"/>
      <c r="G64" s="184" t="n">
        <v>35.2648296</v>
      </c>
      <c r="H64" s="39" t="n">
        <f aca="false" ca="false" dt2D="false" dtr="false" t="normal">G64*курс_5</f>
        <v>3526.48296</v>
      </c>
      <c r="I64" s="39" t="n">
        <f aca="false" ca="false" dt2D="false" dtr="false" t="normal">H64-H64*скидка_5</f>
        <v>3526.48296</v>
      </c>
    </row>
    <row customHeight="true" ht="15.75" outlineLevel="0" r="65">
      <c r="A65" s="51" t="s"/>
      <c r="B65" s="41" t="s"/>
      <c r="C65" s="42" t="s"/>
      <c r="D65" s="37" t="s">
        <v>144</v>
      </c>
      <c r="E65" s="38" t="s">
        <v>131</v>
      </c>
      <c r="F65" s="43" t="s"/>
      <c r="G65" s="184" t="n">
        <v>36.6143778</v>
      </c>
      <c r="H65" s="39" t="n">
        <f aca="false" ca="false" dt2D="false" dtr="false" t="normal">G65*курс_5</f>
        <v>3661.43778</v>
      </c>
      <c r="I65" s="39" t="n">
        <f aca="false" ca="false" dt2D="false" dtr="false" t="normal">H65-H65*скидка_5</f>
        <v>3661.43778</v>
      </c>
      <c r="J65" s="185" t="n"/>
    </row>
    <row customHeight="true" ht="15.75" outlineLevel="0" r="66">
      <c r="A66" s="51" t="s"/>
      <c r="B66" s="41" t="s"/>
      <c r="C66" s="42" t="s"/>
      <c r="D66" s="37" t="s">
        <v>149</v>
      </c>
      <c r="E66" s="38" t="s">
        <v>150</v>
      </c>
      <c r="F66" s="43" t="s"/>
      <c r="G66" s="184" t="n">
        <v>36.6143778</v>
      </c>
      <c r="H66" s="39" t="n">
        <f aca="false" ca="false" dt2D="false" dtr="false" t="normal">G66*курс_5</f>
        <v>3661.43778</v>
      </c>
      <c r="I66" s="39" t="n">
        <f aca="false" ca="false" dt2D="false" dtr="false" t="normal">H66-H66*скидка_5</f>
        <v>3661.43778</v>
      </c>
      <c r="J66" s="185" t="n"/>
    </row>
    <row customHeight="true" ht="15.75" outlineLevel="0" r="67">
      <c r="A67" s="51" t="s"/>
      <c r="B67" s="41" t="s"/>
      <c r="C67" s="42" t="s"/>
      <c r="D67" s="37" t="s">
        <v>112</v>
      </c>
      <c r="E67" s="38" t="s">
        <v>113</v>
      </c>
      <c r="F67" s="46" t="s"/>
      <c r="G67" s="184" t="n">
        <v>43.264</v>
      </c>
      <c r="H67" s="39" t="n">
        <f aca="false" ca="false" dt2D="false" dtr="false" t="normal">G67*курс_5</f>
        <v>4326.400000000001</v>
      </c>
      <c r="I67" s="39" t="n">
        <f aca="false" ca="false" dt2D="false" dtr="false" t="normal">H67-H67*скидка_5</f>
        <v>4326.400000000001</v>
      </c>
    </row>
    <row customHeight="true" ht="15.75" outlineLevel="0" r="68">
      <c r="A68" s="51" t="s"/>
      <c r="B68" s="41" t="s"/>
      <c r="C68" s="42" t="s"/>
      <c r="D68" s="169" t="s">
        <v>44</v>
      </c>
      <c r="E68" s="34" t="s">
        <v>31</v>
      </c>
      <c r="F68" s="25" t="n">
        <v>5.5</v>
      </c>
      <c r="G68" s="184" t="n">
        <v>31.02</v>
      </c>
      <c r="H68" s="39" t="n">
        <f aca="false" ca="false" dt2D="false" dtr="false" t="normal">G68*курс_5</f>
        <v>3102</v>
      </c>
      <c r="I68" s="39" t="n">
        <f aca="false" ca="false" dt2D="false" dtr="false" t="normal">H68-H68*скидка_5</f>
        <v>3102</v>
      </c>
    </row>
    <row customHeight="true" ht="15.75" outlineLevel="0" r="69">
      <c r="A69" s="51" t="s"/>
      <c r="B69" s="41" t="s"/>
      <c r="C69" s="42" t="s"/>
      <c r="D69" s="169" t="s">
        <v>114</v>
      </c>
      <c r="E69" s="34" t="s">
        <v>115</v>
      </c>
      <c r="F69" s="46" t="s"/>
      <c r="G69" s="184" t="n">
        <v>37.52</v>
      </c>
      <c r="H69" s="39" t="n">
        <f aca="false" ca="false" dt2D="false" dtr="false" t="normal">G69*курс_5</f>
        <v>3752.0000000000005</v>
      </c>
      <c r="I69" s="39" t="n">
        <f aca="false" ca="false" dt2D="false" dtr="false" t="normal">H69-H69*скидка_5</f>
        <v>3752.0000000000005</v>
      </c>
    </row>
    <row customHeight="true" ht="15.75" outlineLevel="0" r="70">
      <c r="A70" s="51" t="s"/>
      <c r="B70" s="41" t="s"/>
      <c r="C70" s="42" t="s"/>
      <c r="D70" s="169" t="s">
        <v>44</v>
      </c>
      <c r="E70" s="34" t="s">
        <v>31</v>
      </c>
      <c r="F70" s="25" t="n">
        <v>5.6</v>
      </c>
      <c r="G70" s="184" t="n">
        <f aca="false" ca="false" dt2D="false" dtr="false" t="normal">G68/5.5*5.6</f>
        <v>31.583999999999996</v>
      </c>
      <c r="H70" s="39" t="n">
        <f aca="false" ca="false" dt2D="false" dtr="false" t="normal">G70*курс_5</f>
        <v>3158.3999999999996</v>
      </c>
      <c r="I70" s="39" t="n">
        <f aca="false" ca="false" dt2D="false" dtr="false" t="normal">H70-H70*скидка_5</f>
        <v>3158.3999999999996</v>
      </c>
    </row>
    <row customHeight="true" ht="15.75" outlineLevel="0" r="71">
      <c r="A71" s="55" t="s"/>
      <c r="B71" s="44" t="s"/>
      <c r="C71" s="45" t="s"/>
      <c r="D71" s="169" t="s">
        <v>114</v>
      </c>
      <c r="E71" s="34" t="s">
        <v>115</v>
      </c>
      <c r="F71" s="46" t="s"/>
      <c r="G71" s="184" t="n">
        <f aca="false" ca="false" dt2D="false" dtr="false" t="normal">G69/5.5*5.6</f>
        <v>38.20218181818182</v>
      </c>
      <c r="H71" s="39" t="n">
        <f aca="false" ca="false" dt2D="false" dtr="false" t="normal">G71*курс_5</f>
        <v>3820.218181818182</v>
      </c>
      <c r="I71" s="39" t="n">
        <f aca="false" ca="false" dt2D="false" dtr="false" t="normal">H71-H71*скидка_5</f>
        <v>3820.218181818182</v>
      </c>
    </row>
    <row customHeight="true" ht="18.75" outlineLevel="0" r="72">
      <c r="A72" s="47" t="n"/>
      <c r="B72" s="48" t="s"/>
      <c r="C72" s="48" t="s"/>
      <c r="D72" s="48" t="s"/>
      <c r="E72" s="48" t="s"/>
      <c r="F72" s="48" t="s"/>
      <c r="G72" s="48" t="s"/>
      <c r="H72" s="48" t="s"/>
      <c r="I72" s="49" t="s"/>
    </row>
    <row customHeight="true" ht="18.75" outlineLevel="0" r="73">
      <c r="A73" s="115" t="s">
        <v>67</v>
      </c>
      <c r="B73" s="116" t="s"/>
      <c r="C73" s="116" t="s"/>
      <c r="D73" s="116" t="s"/>
      <c r="E73" s="116" t="s"/>
      <c r="F73" s="116" t="s"/>
      <c r="G73" s="116" t="s"/>
      <c r="H73" s="116" t="s"/>
      <c r="I73" s="117" t="s"/>
    </row>
    <row customHeight="true" ht="15" outlineLevel="0" r="74">
      <c r="A74" s="50" t="n"/>
      <c r="B74" s="35" t="s">
        <v>176</v>
      </c>
      <c r="C74" s="36" t="s">
        <v>177</v>
      </c>
      <c r="D74" s="169" t="s">
        <v>44</v>
      </c>
      <c r="E74" s="34" t="s">
        <v>31</v>
      </c>
      <c r="F74" s="25" t="n">
        <v>5.8</v>
      </c>
      <c r="G74" s="186" t="n">
        <v>28.0125846</v>
      </c>
      <c r="H74" s="39" t="n">
        <f aca="false" ca="false" dt2D="false" dtr="false" t="normal">G74*курс_5</f>
        <v>2801.2584600000005</v>
      </c>
      <c r="I74" s="39" t="n">
        <f aca="false" ca="false" dt2D="false" dtr="false" t="normal">H74-H74*скидка_5</f>
        <v>2801.2584600000005</v>
      </c>
    </row>
    <row customHeight="true" ht="15" outlineLevel="0" r="75">
      <c r="A75" s="51" t="s"/>
      <c r="B75" s="41" t="s"/>
      <c r="C75" s="42" t="s"/>
      <c r="D75" s="169" t="s">
        <v>46</v>
      </c>
      <c r="E75" s="34" t="s">
        <v>33</v>
      </c>
      <c r="F75" s="43" t="s"/>
      <c r="G75" s="186" t="n">
        <v>28.504476</v>
      </c>
      <c r="H75" s="39" t="n">
        <f aca="false" ca="false" dt2D="false" dtr="false" t="normal">G75*курс_5</f>
        <v>2850.4476</v>
      </c>
      <c r="I75" s="39" t="n">
        <f aca="false" ca="false" dt2D="false" dtr="false" t="normal">H75-H75*скидка_5</f>
        <v>2850.4476</v>
      </c>
    </row>
    <row customHeight="true" ht="15" outlineLevel="0" r="76">
      <c r="A76" s="51" t="s"/>
      <c r="B76" s="41" t="s"/>
      <c r="C76" s="42" t="s"/>
      <c r="D76" s="169" t="s">
        <v>167</v>
      </c>
      <c r="E76" s="34" t="s">
        <v>105</v>
      </c>
      <c r="F76" s="43" t="s"/>
      <c r="G76" s="186" t="n">
        <v>29.6774478</v>
      </c>
      <c r="H76" s="39" t="n">
        <f aca="false" ca="false" dt2D="false" dtr="false" t="normal">G76*курс_5</f>
        <v>2967.7447800000004</v>
      </c>
      <c r="I76" s="39" t="n">
        <f aca="false" ca="false" dt2D="false" dtr="false" t="normal">H76-H76*скидка_5</f>
        <v>2967.7447800000004</v>
      </c>
    </row>
    <row customHeight="true" ht="15" outlineLevel="0" r="77">
      <c r="A77" s="51" t="s"/>
      <c r="B77" s="41" t="s"/>
      <c r="C77" s="42" t="s"/>
      <c r="D77" s="169" t="s">
        <v>108</v>
      </c>
      <c r="E77" s="34" t="s">
        <v>109</v>
      </c>
      <c r="F77" s="43" t="s"/>
      <c r="G77" s="186" t="n">
        <v>33.6630294</v>
      </c>
      <c r="H77" s="39" t="n">
        <f aca="false" ca="false" dt2D="false" dtr="false" t="normal">G77*курс_5</f>
        <v>3366.3029400000005</v>
      </c>
      <c r="I77" s="39" t="n">
        <f aca="false" ca="false" dt2D="false" dtr="false" t="normal">H77-H77*скидка_5</f>
        <v>3366.3029400000005</v>
      </c>
    </row>
    <row customHeight="true" ht="15" outlineLevel="0" r="78">
      <c r="A78" s="51" t="s"/>
      <c r="B78" s="41" t="s"/>
      <c r="C78" s="42" t="s"/>
      <c r="D78" s="169" t="s">
        <v>168</v>
      </c>
      <c r="E78" s="34" t="s">
        <v>37</v>
      </c>
      <c r="F78" s="43" t="s"/>
      <c r="G78" s="186" t="n">
        <v>35.5170816</v>
      </c>
      <c r="H78" s="39" t="n">
        <f aca="false" ca="false" dt2D="false" dtr="false" t="normal">G78*курс_5</f>
        <v>3551.7081600000006</v>
      </c>
      <c r="I78" s="39" t="n">
        <f aca="false" ca="false" dt2D="false" dtr="false" t="normal">H78-H78*скидка_5</f>
        <v>3551.7081600000006</v>
      </c>
    </row>
    <row customHeight="true" ht="15" outlineLevel="0" r="79">
      <c r="A79" s="51" t="s"/>
      <c r="B79" s="41" t="s"/>
      <c r="C79" s="42" t="s"/>
      <c r="D79" s="169" t="s">
        <v>114</v>
      </c>
      <c r="E79" s="34" t="s">
        <v>115</v>
      </c>
      <c r="F79" s="43" t="s"/>
      <c r="G79" s="186" t="n">
        <v>33.8774436</v>
      </c>
      <c r="H79" s="39" t="n">
        <f aca="false" ca="false" dt2D="false" dtr="false" t="normal">G79*курс_5</f>
        <v>3387.7443600000006</v>
      </c>
      <c r="I79" s="39" t="n">
        <f aca="false" ca="false" dt2D="false" dtr="false" t="normal">H79-H79*скидка_5</f>
        <v>3387.7443600000006</v>
      </c>
    </row>
    <row customHeight="true" ht="15" outlineLevel="0" r="80">
      <c r="A80" s="51" t="s"/>
      <c r="B80" s="41" t="s"/>
      <c r="C80" s="42" t="s"/>
      <c r="D80" s="169" t="s">
        <v>169</v>
      </c>
      <c r="E80" s="34" t="s">
        <v>117</v>
      </c>
      <c r="F80" s="43" t="s"/>
      <c r="G80" s="186" t="n">
        <v>38.2540158</v>
      </c>
      <c r="H80" s="39" t="n">
        <f aca="false" ca="false" dt2D="false" dtr="false" t="normal">G80*курс_5</f>
        <v>3825.4015799999997</v>
      </c>
      <c r="I80" s="39" t="n">
        <f aca="false" ca="false" dt2D="false" dtr="false" t="normal">H80-H80*скидка_5</f>
        <v>3825.4015799999997</v>
      </c>
    </row>
    <row customHeight="true" ht="15" outlineLevel="0" r="81">
      <c r="A81" s="51" t="s"/>
      <c r="B81" s="41" t="s"/>
      <c r="C81" s="42" t="s"/>
      <c r="D81" s="169" t="s">
        <v>159</v>
      </c>
      <c r="E81" s="34" t="s">
        <v>160</v>
      </c>
      <c r="F81" s="43" t="s"/>
      <c r="G81" s="186" t="n">
        <v>39.7801404</v>
      </c>
      <c r="H81" s="39" t="n">
        <f aca="false" ca="false" dt2D="false" dtr="false" t="normal">G81*курс_5</f>
        <v>3978.01404</v>
      </c>
      <c r="I81" s="39" t="n">
        <f aca="false" ca="false" dt2D="false" dtr="false" t="normal">H81-H81*скидка_5</f>
        <v>3978.01404</v>
      </c>
    </row>
    <row customHeight="true" ht="15" outlineLevel="0" r="82">
      <c r="A82" s="51" t="s"/>
      <c r="B82" s="41" t="s"/>
      <c r="C82" s="42" t="s"/>
      <c r="D82" s="169" t="s">
        <v>152</v>
      </c>
      <c r="E82" s="34" t="s">
        <v>153</v>
      </c>
      <c r="F82" s="43" t="s"/>
      <c r="G82" s="186" t="n">
        <v>39.7801404</v>
      </c>
      <c r="H82" s="39" t="n">
        <f aca="false" ca="false" dt2D="false" dtr="false" t="normal">G82*курс_5</f>
        <v>3978.01404</v>
      </c>
      <c r="I82" s="39" t="n">
        <f aca="false" ca="false" dt2D="false" dtr="false" t="normal">H82-H82*скидка_5</f>
        <v>3978.01404</v>
      </c>
    </row>
    <row customHeight="true" ht="15" outlineLevel="0" r="83">
      <c r="A83" s="51" t="s"/>
      <c r="B83" s="41" t="s"/>
      <c r="C83" s="42" t="s"/>
      <c r="D83" s="169" t="s">
        <v>126</v>
      </c>
      <c r="E83" s="34" t="s">
        <v>127</v>
      </c>
      <c r="F83" s="43" t="s"/>
      <c r="G83" s="186" t="n">
        <v>32.4396072</v>
      </c>
      <c r="H83" s="39" t="n">
        <f aca="false" ca="false" dt2D="false" dtr="false" t="normal">G83*курс_5</f>
        <v>3243.9607199999996</v>
      </c>
      <c r="I83" s="39" t="n">
        <f aca="false" ca="false" dt2D="false" dtr="false" t="normal">H83-H83*скидка_5</f>
        <v>3243.9607199999996</v>
      </c>
    </row>
    <row customHeight="true" ht="18.75" outlineLevel="0" r="84">
      <c r="A84" s="51" t="s"/>
      <c r="B84" s="41" t="s"/>
      <c r="C84" s="42" t="s"/>
      <c r="D84" s="37" t="s">
        <v>144</v>
      </c>
      <c r="E84" s="38" t="s">
        <v>131</v>
      </c>
      <c r="F84" s="43" t="s"/>
      <c r="G84" s="186" t="n">
        <v>33.6630294</v>
      </c>
      <c r="H84" s="39" t="n">
        <f aca="false" ca="false" dt2D="false" dtr="false" t="normal">G84*курс_5</f>
        <v>3366.3029400000005</v>
      </c>
      <c r="I84" s="39" t="n">
        <f aca="false" ca="false" dt2D="false" dtr="false" t="normal">H84-H84*скидка_5</f>
        <v>3366.3029400000005</v>
      </c>
      <c r="J84" s="185" t="n"/>
    </row>
    <row customHeight="true" ht="18.75" outlineLevel="0" r="85">
      <c r="A85" s="51" t="s"/>
      <c r="B85" s="41" t="s"/>
      <c r="C85" s="42" t="s"/>
      <c r="D85" s="37" t="s">
        <v>149</v>
      </c>
      <c r="E85" s="38" t="s">
        <v>150</v>
      </c>
      <c r="F85" s="43" t="s"/>
      <c r="G85" s="186" t="n">
        <v>33.6630294</v>
      </c>
      <c r="H85" s="39" t="n">
        <f aca="false" ca="false" dt2D="false" dtr="false" t="normal">G85*курс_5</f>
        <v>3366.3029400000005</v>
      </c>
      <c r="I85" s="39" t="n">
        <f aca="false" ca="false" dt2D="false" dtr="false" t="normal">H85-H85*скидка_5</f>
        <v>3366.3029400000005</v>
      </c>
      <c r="J85" s="185" t="n"/>
    </row>
    <row customHeight="true" ht="18.75" outlineLevel="0" r="86">
      <c r="A86" s="55" t="s"/>
      <c r="B86" s="44" t="s"/>
      <c r="C86" s="45" t="s"/>
      <c r="D86" s="37" t="s">
        <v>112</v>
      </c>
      <c r="E86" s="38" t="s">
        <v>113</v>
      </c>
      <c r="F86" s="46" t="s"/>
      <c r="G86" s="186" t="n">
        <v>39.79</v>
      </c>
      <c r="H86" s="39" t="n">
        <f aca="false" ca="false" dt2D="false" dtr="false" t="normal">G86*курс_5</f>
        <v>3979</v>
      </c>
      <c r="I86" s="39" t="n">
        <f aca="false" ca="false" dt2D="false" dtr="false" t="normal">H86-H86*скидка_5</f>
        <v>3979</v>
      </c>
      <c r="J86" s="185" t="n"/>
    </row>
    <row customHeight="true" ht="18.75" outlineLevel="0" r="87">
      <c r="A87" s="118" t="s">
        <v>70</v>
      </c>
      <c r="B87" s="119" t="s"/>
      <c r="C87" s="119" t="s"/>
      <c r="D87" s="120" t="s"/>
      <c r="E87" s="121" t="s">
        <v>178</v>
      </c>
      <c r="F87" s="122" t="s"/>
      <c r="G87" s="122" t="s"/>
      <c r="H87" s="122" t="s"/>
      <c r="I87" s="123" t="s"/>
    </row>
    <row customHeight="true" ht="15" outlineLevel="0" r="88">
      <c r="A88" s="167" t="n"/>
      <c r="B88" s="77" t="s">
        <v>179</v>
      </c>
      <c r="C88" s="36" t="s">
        <v>180</v>
      </c>
      <c r="D88" s="169" t="s">
        <v>44</v>
      </c>
      <c r="E88" s="34" t="s">
        <v>31</v>
      </c>
      <c r="F88" s="25" t="n">
        <v>5.8</v>
      </c>
      <c r="G88" s="186" t="n">
        <v>26.4612348</v>
      </c>
      <c r="H88" s="39" t="n">
        <f aca="false" ca="false" dt2D="false" dtr="false" t="normal">G88*курс_5</f>
        <v>2646.12348</v>
      </c>
      <c r="I88" s="39" t="n">
        <f aca="false" ca="false" dt2D="false" dtr="false" t="normal">H88-H88*скидка_5</f>
        <v>2646.12348</v>
      </c>
    </row>
    <row customHeight="true" ht="15" outlineLevel="0" r="89">
      <c r="A89" s="127" t="s"/>
      <c r="B89" s="80" t="s"/>
      <c r="C89" s="42" t="s"/>
      <c r="D89" s="169" t="s">
        <v>46</v>
      </c>
      <c r="E89" s="34" t="s">
        <v>33</v>
      </c>
      <c r="F89" s="43" t="s"/>
      <c r="G89" s="186" t="n">
        <v>26.9405136</v>
      </c>
      <c r="H89" s="39" t="n">
        <f aca="false" ca="false" dt2D="false" dtr="false" t="normal">G89*курс_5</f>
        <v>2694.0513600000004</v>
      </c>
      <c r="I89" s="39" t="n">
        <f aca="false" ca="false" dt2D="false" dtr="false" t="normal">H89-H89*скидка_5</f>
        <v>2694.0513600000004</v>
      </c>
    </row>
    <row customHeight="true" ht="15" outlineLevel="0" r="90">
      <c r="A90" s="127" t="s"/>
      <c r="B90" s="80" t="s"/>
      <c r="C90" s="42" t="s"/>
      <c r="D90" s="169" t="s">
        <v>167</v>
      </c>
      <c r="E90" s="34" t="s">
        <v>105</v>
      </c>
      <c r="F90" s="43" t="s"/>
      <c r="G90" s="186" t="n">
        <v>28.0378098</v>
      </c>
      <c r="H90" s="39" t="n">
        <f aca="false" ca="false" dt2D="false" dtr="false" t="normal">G90*курс_5</f>
        <v>2803.78098</v>
      </c>
      <c r="I90" s="39" t="n">
        <f aca="false" ca="false" dt2D="false" dtr="false" t="normal">H90-H90*скидка_5</f>
        <v>2803.78098</v>
      </c>
    </row>
    <row customHeight="true" ht="15" outlineLevel="0" r="91">
      <c r="A91" s="127" t="s"/>
      <c r="B91" s="80" t="s"/>
      <c r="C91" s="42" t="s"/>
      <c r="D91" s="169" t="s">
        <v>108</v>
      </c>
      <c r="E91" s="34" t="s">
        <v>109</v>
      </c>
      <c r="F91" s="43" t="s"/>
      <c r="G91" s="186" t="n">
        <v>31.7963646</v>
      </c>
      <c r="H91" s="39" t="n">
        <f aca="false" ca="false" dt2D="false" dtr="false" t="normal">G91*курс_5</f>
        <v>3179.63646</v>
      </c>
      <c r="I91" s="39" t="n">
        <f aca="false" ca="false" dt2D="false" dtr="false" t="normal">H91-H91*скидка_5</f>
        <v>3179.63646</v>
      </c>
    </row>
    <row customHeight="true" ht="15" outlineLevel="0" r="92">
      <c r="A92" s="127" t="s"/>
      <c r="B92" s="80" t="s"/>
      <c r="C92" s="42" t="s"/>
      <c r="D92" s="169" t="s">
        <v>168</v>
      </c>
      <c r="E92" s="34" t="s">
        <v>37</v>
      </c>
      <c r="F92" s="43" t="s"/>
      <c r="G92" s="186" t="n">
        <v>33.5621286</v>
      </c>
      <c r="H92" s="39" t="n">
        <f aca="false" ca="false" dt2D="false" dtr="false" t="normal">G92*курс_5</f>
        <v>3356.2128599999996</v>
      </c>
      <c r="I92" s="39" t="n">
        <f aca="false" ca="false" dt2D="false" dtr="false" t="normal">H92-H92*скидка_5</f>
        <v>3356.2128599999996</v>
      </c>
    </row>
    <row customHeight="true" ht="15" outlineLevel="0" r="93">
      <c r="A93" s="127" t="s"/>
      <c r="B93" s="80" t="s"/>
      <c r="C93" s="42" t="s"/>
      <c r="D93" s="169" t="s">
        <v>114</v>
      </c>
      <c r="E93" s="34" t="s">
        <v>115</v>
      </c>
      <c r="F93" s="43" t="s"/>
      <c r="G93" s="186" t="n">
        <v>32.0107788</v>
      </c>
      <c r="H93" s="39" t="n">
        <f aca="false" ca="false" dt2D="false" dtr="false" t="normal">G93*курс_5</f>
        <v>3201.0778800000003</v>
      </c>
      <c r="I93" s="39" t="n">
        <f aca="false" ca="false" dt2D="false" dtr="false" t="normal">H93-H93*скидка_5</f>
        <v>3201.0778800000003</v>
      </c>
    </row>
    <row customHeight="true" ht="15" outlineLevel="0" r="94">
      <c r="A94" s="127" t="s"/>
      <c r="B94" s="80" t="s"/>
      <c r="C94" s="42" t="s"/>
      <c r="D94" s="169" t="s">
        <v>169</v>
      </c>
      <c r="E94" s="34" t="s">
        <v>117</v>
      </c>
      <c r="F94" s="43" t="s"/>
      <c r="G94" s="186" t="n">
        <v>36.135099</v>
      </c>
      <c r="H94" s="39" t="n">
        <f aca="false" ca="false" dt2D="false" dtr="false" t="normal">G94*курс_5</f>
        <v>3613.5098999999996</v>
      </c>
      <c r="I94" s="39" t="n">
        <f aca="false" ca="false" dt2D="false" dtr="false" t="normal">H94-H94*скидка_5</f>
        <v>3613.5098999999996</v>
      </c>
    </row>
    <row customHeight="true" ht="15" outlineLevel="0" r="95">
      <c r="A95" s="127" t="s"/>
      <c r="B95" s="80" t="s"/>
      <c r="C95" s="42" t="s"/>
      <c r="D95" s="169" t="s">
        <v>159</v>
      </c>
      <c r="E95" s="34" t="s">
        <v>160</v>
      </c>
      <c r="F95" s="43" t="s"/>
      <c r="G95" s="186" t="n">
        <v>37.585548</v>
      </c>
      <c r="H95" s="39" t="n">
        <f aca="false" ca="false" dt2D="false" dtr="false" t="normal">G95*курс_5</f>
        <v>3758.5547999999994</v>
      </c>
      <c r="I95" s="39" t="n">
        <f aca="false" ca="false" dt2D="false" dtr="false" t="normal">H95-H95*скидка_5</f>
        <v>3758.5547999999994</v>
      </c>
    </row>
    <row customHeight="true" ht="15" outlineLevel="0" r="96">
      <c r="A96" s="127" t="s"/>
      <c r="B96" s="80" t="s"/>
      <c r="C96" s="42" t="s"/>
      <c r="D96" s="169" t="s">
        <v>152</v>
      </c>
      <c r="E96" s="34" t="s">
        <v>153</v>
      </c>
      <c r="F96" s="43" t="s"/>
      <c r="G96" s="186" t="n">
        <v>37.585548</v>
      </c>
      <c r="H96" s="39" t="n">
        <f aca="false" ca="false" dt2D="false" dtr="false" t="normal">G96*курс_5</f>
        <v>3758.5547999999994</v>
      </c>
      <c r="I96" s="39" t="n">
        <f aca="false" ca="false" dt2D="false" dtr="false" t="normal">H96-H96*скидка_5</f>
        <v>3758.5547999999994</v>
      </c>
    </row>
    <row customHeight="true" ht="15" outlineLevel="0" r="97">
      <c r="A97" s="127" t="s"/>
      <c r="B97" s="80" t="s"/>
      <c r="C97" s="42" t="s"/>
      <c r="D97" s="169" t="s">
        <v>126</v>
      </c>
      <c r="E97" s="34" t="s">
        <v>127</v>
      </c>
      <c r="F97" s="43" t="s"/>
      <c r="G97" s="186" t="n">
        <v>30.648618</v>
      </c>
      <c r="H97" s="39" t="n">
        <f aca="false" ca="false" dt2D="false" dtr="false" t="normal">G97*курс_5</f>
        <v>3064.8617999999997</v>
      </c>
      <c r="I97" s="39" t="n">
        <f aca="false" ca="false" dt2D="false" dtr="false" t="normal">H97-H97*скидка_5</f>
        <v>3064.8617999999997</v>
      </c>
    </row>
    <row customHeight="true" ht="18.75" outlineLevel="0" r="98">
      <c r="A98" s="127" t="s"/>
      <c r="B98" s="80" t="s"/>
      <c r="C98" s="42" t="s"/>
      <c r="D98" s="37" t="s">
        <v>144</v>
      </c>
      <c r="E98" s="38" t="s">
        <v>131</v>
      </c>
      <c r="F98" s="43" t="s"/>
      <c r="G98" s="186" t="n">
        <v>31.7963646</v>
      </c>
      <c r="H98" s="39" t="n">
        <f aca="false" ca="false" dt2D="false" dtr="false" t="normal">G98*курс_5</f>
        <v>3179.63646</v>
      </c>
      <c r="I98" s="39" t="n">
        <f aca="false" ca="false" dt2D="false" dtr="false" t="normal">H98-H98*скидка_5</f>
        <v>3179.63646</v>
      </c>
      <c r="J98" s="185" t="n"/>
    </row>
    <row customHeight="true" ht="18.75" outlineLevel="0" r="99">
      <c r="A99" s="127" t="s"/>
      <c r="B99" s="80" t="s"/>
      <c r="C99" s="42" t="s"/>
      <c r="D99" s="37" t="s">
        <v>149</v>
      </c>
      <c r="E99" s="38" t="s">
        <v>150</v>
      </c>
      <c r="F99" s="43" t="s"/>
      <c r="G99" s="186" t="n">
        <v>31.7963646</v>
      </c>
      <c r="H99" s="39" t="n">
        <f aca="false" ca="false" dt2D="false" dtr="false" t="normal">G99*курс_5</f>
        <v>3179.63646</v>
      </c>
      <c r="I99" s="39" t="n">
        <f aca="false" ca="false" dt2D="false" dtr="false" t="normal">H99-H99*скидка_5</f>
        <v>3179.63646</v>
      </c>
      <c r="J99" s="185" t="n"/>
    </row>
    <row customHeight="true" ht="18.75" outlineLevel="0" r="100">
      <c r="A100" s="168" t="s"/>
      <c r="B100" s="83" t="s"/>
      <c r="C100" s="45" t="s"/>
      <c r="D100" s="37" t="s">
        <v>112</v>
      </c>
      <c r="E100" s="38" t="s">
        <v>113</v>
      </c>
      <c r="F100" s="46" t="s"/>
      <c r="G100" s="186" t="n">
        <v>37.5856</v>
      </c>
      <c r="H100" s="39" t="n">
        <f aca="false" ca="false" dt2D="false" dtr="false" t="normal">G100*курс_5</f>
        <v>3758.56</v>
      </c>
      <c r="I100" s="39" t="n">
        <f aca="false" ca="false" dt2D="false" dtr="false" t="normal">H100-H100*скидка_5</f>
        <v>3758.56</v>
      </c>
    </row>
    <row customHeight="true" ht="18.75" outlineLevel="0" r="101">
      <c r="A101" s="118" t="s">
        <v>70</v>
      </c>
      <c r="B101" s="119" t="s"/>
      <c r="C101" s="119" t="s"/>
      <c r="D101" s="120" t="s"/>
      <c r="E101" s="121" t="s">
        <v>178</v>
      </c>
      <c r="F101" s="122" t="s"/>
      <c r="G101" s="122" t="s"/>
      <c r="H101" s="122" t="s"/>
      <c r="I101" s="123" t="s"/>
    </row>
    <row customHeight="true" ht="15" outlineLevel="0" r="102">
      <c r="A102" s="167" t="n"/>
      <c r="B102" s="35" t="s">
        <v>181</v>
      </c>
      <c r="C102" s="36" t="s">
        <v>182</v>
      </c>
      <c r="D102" s="169" t="s">
        <v>44</v>
      </c>
      <c r="E102" s="34" t="s">
        <v>31</v>
      </c>
      <c r="F102" s="25" t="n">
        <v>5.8</v>
      </c>
      <c r="G102" s="186" t="n">
        <v>48.180132</v>
      </c>
      <c r="H102" s="39" t="n">
        <f aca="false" ca="false" dt2D="false" dtr="false" t="normal">G102*курс_5</f>
        <v>4818.0132</v>
      </c>
      <c r="I102" s="39" t="n">
        <f aca="false" ca="false" dt2D="false" dtr="false" t="normal">H102-H102*скидка_5</f>
        <v>4818.0132</v>
      </c>
    </row>
    <row customHeight="true" ht="15" outlineLevel="0" r="103">
      <c r="A103" s="127" t="s"/>
      <c r="B103" s="41" t="s"/>
      <c r="C103" s="42" t="s"/>
      <c r="D103" s="169" t="s">
        <v>46</v>
      </c>
      <c r="E103" s="34" t="s">
        <v>33</v>
      </c>
      <c r="F103" s="43" t="s"/>
      <c r="G103" s="186" t="n">
        <v>49.0377888</v>
      </c>
      <c r="H103" s="39" t="n">
        <f aca="false" ca="false" dt2D="false" dtr="false" t="normal">G103*курс_5</f>
        <v>4903.778880000002</v>
      </c>
      <c r="I103" s="39" t="n">
        <f aca="false" ca="false" dt2D="false" dtr="false" t="normal">H103-H103*скидка_5</f>
        <v>4903.778880000002</v>
      </c>
    </row>
    <row customHeight="true" ht="15" outlineLevel="0" r="104">
      <c r="A104" s="127" t="s"/>
      <c r="B104" s="41" t="s"/>
      <c r="C104" s="42" t="s"/>
      <c r="D104" s="169" t="s">
        <v>167</v>
      </c>
      <c r="E104" s="34" t="s">
        <v>105</v>
      </c>
      <c r="F104" s="43" t="s"/>
      <c r="G104" s="186" t="n">
        <v>51.0431922</v>
      </c>
      <c r="H104" s="39" t="n">
        <f aca="false" ca="false" dt2D="false" dtr="false" t="normal">G104*курс_5</f>
        <v>5104.319219999999</v>
      </c>
      <c r="I104" s="39" t="n">
        <f aca="false" ca="false" dt2D="false" dtr="false" t="normal">H104-H104*скидка_5</f>
        <v>5104.319219999999</v>
      </c>
    </row>
    <row customHeight="true" ht="15" outlineLevel="0" r="105">
      <c r="A105" s="127" t="s"/>
      <c r="B105" s="41" t="s"/>
      <c r="C105" s="42" t="s"/>
      <c r="D105" s="169" t="s">
        <v>108</v>
      </c>
      <c r="E105" s="34" t="s">
        <v>109</v>
      </c>
      <c r="F105" s="43" t="s"/>
      <c r="G105" s="186" t="n">
        <v>57.891834</v>
      </c>
      <c r="H105" s="39" t="n">
        <f aca="false" ca="false" dt2D="false" dtr="false" t="normal">G105*курс_5</f>
        <v>5789.183400000001</v>
      </c>
      <c r="I105" s="39" t="n">
        <f aca="false" ca="false" dt2D="false" dtr="false" t="normal">H105-H105*скидка_5</f>
        <v>5789.183400000001</v>
      </c>
    </row>
    <row customHeight="true" ht="15" outlineLevel="0" r="106">
      <c r="A106" s="127" t="s"/>
      <c r="B106" s="41" t="s"/>
      <c r="C106" s="42" t="s"/>
      <c r="D106" s="169" t="s">
        <v>168</v>
      </c>
      <c r="E106" s="34" t="s">
        <v>37</v>
      </c>
      <c r="F106" s="43" t="s"/>
      <c r="G106" s="186" t="n">
        <v>61.0954344</v>
      </c>
      <c r="H106" s="39" t="n">
        <f aca="false" ca="false" dt2D="false" dtr="false" t="normal">G106*курс_5</f>
        <v>6109.54344</v>
      </c>
      <c r="I106" s="39" t="n">
        <f aca="false" ca="false" dt2D="false" dtr="false" t="normal">H106-H106*скидка_5</f>
        <v>6109.54344</v>
      </c>
    </row>
    <row customHeight="true" ht="15" outlineLevel="0" r="107">
      <c r="A107" s="127" t="s"/>
      <c r="B107" s="41" t="s"/>
      <c r="C107" s="42" t="s"/>
      <c r="D107" s="169" t="s">
        <v>114</v>
      </c>
      <c r="E107" s="34" t="s">
        <v>115</v>
      </c>
      <c r="F107" s="43" t="s"/>
      <c r="G107" s="186" t="n">
        <v>58.270212</v>
      </c>
      <c r="H107" s="39" t="n">
        <f aca="false" ca="false" dt2D="false" dtr="false" t="normal">G107*курс_5</f>
        <v>5827.021200000001</v>
      </c>
      <c r="I107" s="39" t="n">
        <f aca="false" ca="false" dt2D="false" dtr="false" t="normal">H107-H107*скидка_5</f>
        <v>5827.021200000001</v>
      </c>
    </row>
    <row customHeight="true" ht="15" outlineLevel="0" r="108">
      <c r="A108" s="127" t="s"/>
      <c r="B108" s="41" t="s"/>
      <c r="C108" s="42" t="s"/>
      <c r="D108" s="169" t="s">
        <v>169</v>
      </c>
      <c r="E108" s="34" t="s">
        <v>117</v>
      </c>
      <c r="F108" s="43" t="s"/>
      <c r="G108" s="186" t="n">
        <v>65.7873216</v>
      </c>
      <c r="H108" s="39" t="n">
        <f aca="false" ca="false" dt2D="false" dtr="false" t="normal">G108*курс_5</f>
        <v>6578.732159999999</v>
      </c>
      <c r="I108" s="39" t="n">
        <f aca="false" ca="false" dt2D="false" dtr="false" t="normal">H108-H108*скидка_5</f>
        <v>6578.732159999999</v>
      </c>
    </row>
    <row customHeight="true" ht="15" outlineLevel="0" r="109">
      <c r="A109" s="127" t="s"/>
      <c r="B109" s="41" t="s"/>
      <c r="C109" s="42" t="s"/>
      <c r="D109" s="169" t="s">
        <v>159</v>
      </c>
      <c r="E109" s="34" t="s">
        <v>160</v>
      </c>
      <c r="F109" s="43" t="s"/>
      <c r="G109" s="186" t="n">
        <v>68.4107424</v>
      </c>
      <c r="H109" s="39" t="n">
        <f aca="false" ca="false" dt2D="false" dtr="false" t="normal">G109*курс_5</f>
        <v>6841.07424</v>
      </c>
      <c r="I109" s="39" t="n">
        <f aca="false" ca="false" dt2D="false" dtr="false" t="normal">H109-H109*скидка_5</f>
        <v>6841.07424</v>
      </c>
    </row>
    <row customHeight="true" ht="15" outlineLevel="0" r="110">
      <c r="A110" s="127" t="s"/>
      <c r="B110" s="41" t="s"/>
      <c r="C110" s="42" t="s"/>
      <c r="D110" s="169" t="s">
        <v>152</v>
      </c>
      <c r="E110" s="34" t="s">
        <v>153</v>
      </c>
      <c r="F110" s="43" t="s"/>
      <c r="G110" s="186" t="n">
        <v>68.4107424</v>
      </c>
      <c r="H110" s="39" t="n">
        <f aca="false" ca="false" dt2D="false" dtr="false" t="normal">G110*курс_5</f>
        <v>6841.07424</v>
      </c>
      <c r="I110" s="39" t="n">
        <f aca="false" ca="false" dt2D="false" dtr="false" t="normal">H110-H110*скидка_5</f>
        <v>6841.07424</v>
      </c>
    </row>
    <row customHeight="true" ht="15" outlineLevel="0" r="111">
      <c r="A111" s="127" t="s"/>
      <c r="B111" s="41" t="s"/>
      <c r="C111" s="42" t="s"/>
      <c r="D111" s="169" t="s">
        <v>126</v>
      </c>
      <c r="E111" s="34" t="s">
        <v>127</v>
      </c>
      <c r="F111" s="43" t="s"/>
      <c r="G111" s="186" t="n">
        <v>55.7855298</v>
      </c>
      <c r="H111" s="39" t="n">
        <f aca="false" ca="false" dt2D="false" dtr="false" t="normal">G111*курс_5</f>
        <v>5578.5529799999995</v>
      </c>
      <c r="I111" s="39" t="n">
        <f aca="false" ca="false" dt2D="false" dtr="false" t="normal">H111-H111*скидка_5</f>
        <v>5578.5529799999995</v>
      </c>
    </row>
    <row customHeight="true" ht="18.75" outlineLevel="0" r="112">
      <c r="A112" s="127" t="s"/>
      <c r="B112" s="41" t="s"/>
      <c r="C112" s="42" t="s"/>
      <c r="D112" s="37" t="s">
        <v>144</v>
      </c>
      <c r="E112" s="38" t="s">
        <v>131</v>
      </c>
      <c r="F112" s="43" t="s"/>
      <c r="G112" s="186" t="n">
        <v>57.891834</v>
      </c>
      <c r="H112" s="39" t="n">
        <f aca="false" ca="false" dt2D="false" dtr="false" t="normal">G112*курс_5</f>
        <v>5789.183400000001</v>
      </c>
      <c r="I112" s="39" t="n">
        <f aca="false" ca="false" dt2D="false" dtr="false" t="normal">H112-H112*скидка_5</f>
        <v>5789.183400000001</v>
      </c>
      <c r="J112" s="185" t="n"/>
    </row>
    <row customHeight="true" ht="18.75" outlineLevel="0" r="113">
      <c r="A113" s="127" t="s"/>
      <c r="B113" s="41" t="s"/>
      <c r="C113" s="42" t="s"/>
      <c r="D113" s="37" t="s">
        <v>149</v>
      </c>
      <c r="E113" s="38" t="s">
        <v>150</v>
      </c>
      <c r="F113" s="43" t="s"/>
      <c r="G113" s="186" t="n">
        <v>57.891834</v>
      </c>
      <c r="H113" s="39" t="n">
        <f aca="false" ca="false" dt2D="false" dtr="false" t="normal">G113*курс_5</f>
        <v>5789.183400000001</v>
      </c>
      <c r="I113" s="39" t="n">
        <f aca="false" ca="false" dt2D="false" dtr="false" t="normal">H113-H113*скидка_5</f>
        <v>5789.183400000001</v>
      </c>
      <c r="J113" s="185" t="n"/>
    </row>
    <row customHeight="true" ht="18.75" outlineLevel="0" r="114">
      <c r="A114" s="168" t="s"/>
      <c r="B114" s="44" t="s"/>
      <c r="C114" s="45" t="s"/>
      <c r="D114" s="37" t="s">
        <v>112</v>
      </c>
      <c r="E114" s="38" t="s">
        <v>113</v>
      </c>
      <c r="F114" s="46" t="s"/>
      <c r="G114" s="186" t="n">
        <v>68.43</v>
      </c>
      <c r="H114" s="39" t="n">
        <f aca="false" ca="false" dt2D="false" dtr="false" t="normal">G114*курс_5</f>
        <v>6843.000000000001</v>
      </c>
      <c r="I114" s="39" t="n">
        <f aca="false" ca="false" dt2D="false" dtr="false" t="normal">H114-H114*скидка_5</f>
        <v>6843.000000000001</v>
      </c>
      <c r="J114" s="185" t="n"/>
    </row>
    <row customHeight="true" ht="18.75" outlineLevel="0" r="115">
      <c r="A115" s="118" t="s">
        <v>70</v>
      </c>
      <c r="B115" s="119" t="s"/>
      <c r="C115" s="119" t="s"/>
      <c r="D115" s="120" t="s"/>
      <c r="E115" s="121" t="s">
        <v>178</v>
      </c>
      <c r="F115" s="122" t="s"/>
      <c r="G115" s="122" t="s"/>
      <c r="H115" s="122" t="s"/>
      <c r="I115" s="123" t="s"/>
    </row>
    <row customHeight="true" ht="15" outlineLevel="0" r="116">
      <c r="A116" s="167" t="n"/>
      <c r="B116" s="77" t="s">
        <v>183</v>
      </c>
      <c r="C116" s="78" t="s">
        <v>184</v>
      </c>
      <c r="D116" s="169" t="s">
        <v>44</v>
      </c>
      <c r="E116" s="34" t="s">
        <v>31</v>
      </c>
      <c r="F116" s="25" t="n">
        <v>5.8</v>
      </c>
      <c r="G116" s="186" t="n">
        <v>44.7242796</v>
      </c>
      <c r="H116" s="39" t="n">
        <f aca="false" ca="false" dt2D="false" dtr="false" t="normal">G116*курс_5</f>
        <v>4472.42796</v>
      </c>
      <c r="I116" s="39" t="n">
        <f aca="false" ca="false" dt2D="false" dtr="false" t="normal">H116-H116*скидка_5</f>
        <v>4472.42796</v>
      </c>
    </row>
    <row customHeight="true" ht="15" outlineLevel="0" r="117">
      <c r="A117" s="127" t="s"/>
      <c r="B117" s="80" t="s"/>
      <c r="C117" s="81" t="s"/>
      <c r="D117" s="169" t="s">
        <v>46</v>
      </c>
      <c r="E117" s="34" t="s">
        <v>33</v>
      </c>
      <c r="F117" s="43" t="s"/>
      <c r="G117" s="186" t="n">
        <v>45.5188734</v>
      </c>
      <c r="H117" s="39" t="n">
        <f aca="false" ca="false" dt2D="false" dtr="false" t="normal">G117*курс_5</f>
        <v>4551.88734</v>
      </c>
      <c r="I117" s="39" t="n">
        <f aca="false" ca="false" dt2D="false" dtr="false" t="normal">H117-H117*скидка_5</f>
        <v>4551.88734</v>
      </c>
    </row>
    <row customHeight="true" ht="15" outlineLevel="0" r="118">
      <c r="A118" s="127" t="s"/>
      <c r="B118" s="80" t="s"/>
      <c r="C118" s="81" t="s"/>
      <c r="D118" s="169" t="s">
        <v>167</v>
      </c>
      <c r="E118" s="34" t="s">
        <v>105</v>
      </c>
      <c r="F118" s="43" t="s"/>
      <c r="G118" s="186" t="n">
        <v>47.3981508</v>
      </c>
      <c r="H118" s="39" t="n">
        <f aca="false" ca="false" dt2D="false" dtr="false" t="normal">G118*курс_5</f>
        <v>4739.8150799999985</v>
      </c>
      <c r="I118" s="39" t="n">
        <f aca="false" ca="false" dt2D="false" dtr="false" t="normal">H118-H118*скидка_5</f>
        <v>4739.8150799999985</v>
      </c>
    </row>
    <row customHeight="true" ht="15" outlineLevel="0" r="119">
      <c r="A119" s="127" t="s"/>
      <c r="B119" s="80" t="s"/>
      <c r="C119" s="81" t="s"/>
      <c r="D119" s="169" t="s">
        <v>108</v>
      </c>
      <c r="E119" s="34" t="s">
        <v>109</v>
      </c>
      <c r="F119" s="43" t="s"/>
      <c r="G119" s="186" t="n">
        <v>53.7422886</v>
      </c>
      <c r="H119" s="39" t="n">
        <f aca="false" ca="false" dt2D="false" dtr="false" t="normal">G119*курс_5</f>
        <v>5374.22886</v>
      </c>
      <c r="I119" s="39" t="n">
        <f aca="false" ca="false" dt2D="false" dtr="false" t="normal">H119-H119*скидка_5</f>
        <v>5374.22886</v>
      </c>
    </row>
    <row customHeight="true" ht="15" outlineLevel="0" r="120">
      <c r="A120" s="127" t="s"/>
      <c r="B120" s="80" t="s"/>
      <c r="C120" s="81" t="s"/>
      <c r="D120" s="169" t="s">
        <v>168</v>
      </c>
      <c r="E120" s="34" t="s">
        <v>37</v>
      </c>
      <c r="F120" s="43" t="s"/>
      <c r="G120" s="186" t="n">
        <v>56.7188622</v>
      </c>
      <c r="H120" s="39" t="n">
        <f aca="false" ca="false" dt2D="false" dtr="false" t="normal">G120*курс_5</f>
        <v>5671.88622</v>
      </c>
      <c r="I120" s="39" t="n">
        <f aca="false" ca="false" dt2D="false" dtr="false" t="normal">H120-H120*скидка_5</f>
        <v>5671.88622</v>
      </c>
    </row>
    <row customHeight="true" ht="15" outlineLevel="0" r="121">
      <c r="A121" s="127" t="s"/>
      <c r="B121" s="80" t="s"/>
      <c r="C121" s="81" t="s"/>
      <c r="D121" s="169" t="s">
        <v>114</v>
      </c>
      <c r="E121" s="34" t="s">
        <v>115</v>
      </c>
      <c r="F121" s="43" t="s"/>
      <c r="G121" s="186" t="n">
        <v>54.0954414</v>
      </c>
      <c r="H121" s="39" t="n">
        <f aca="false" ca="false" dt2D="false" dtr="false" t="normal">G121*курс_5</f>
        <v>5409.54414</v>
      </c>
      <c r="I121" s="39" t="n">
        <f aca="false" ca="false" dt2D="false" dtr="false" t="normal">H121-H121*скидка_5</f>
        <v>5409.54414</v>
      </c>
    </row>
    <row customHeight="true" ht="15" outlineLevel="0" r="122">
      <c r="A122" s="127" t="s"/>
      <c r="B122" s="80" t="s"/>
      <c r="C122" s="81" t="s"/>
      <c r="D122" s="169" t="s">
        <v>169</v>
      </c>
      <c r="E122" s="34" t="s">
        <v>117</v>
      </c>
      <c r="F122" s="43" t="s"/>
      <c r="G122" s="186" t="n">
        <v>61.0828218</v>
      </c>
      <c r="H122" s="39" t="n">
        <f aca="false" ca="false" dt2D="false" dtr="false" t="normal">G122*курс_5</f>
        <v>6108.28218</v>
      </c>
      <c r="I122" s="39" t="n">
        <f aca="false" ca="false" dt2D="false" dtr="false" t="normal">H122-H122*скидка_5</f>
        <v>6108.28218</v>
      </c>
    </row>
    <row customHeight="true" ht="15" outlineLevel="0" r="123">
      <c r="A123" s="127" t="s"/>
      <c r="B123" s="80" t="s"/>
      <c r="C123" s="81" t="s"/>
      <c r="D123" s="169" t="s">
        <v>159</v>
      </c>
      <c r="E123" s="34" t="s">
        <v>160</v>
      </c>
      <c r="F123" s="43" t="s"/>
      <c r="G123" s="186" t="n">
        <v>63.5170536</v>
      </c>
      <c r="H123" s="39" t="n">
        <f aca="false" ca="false" dt2D="false" dtr="false" t="normal">G123*курс_5</f>
        <v>6351.705360000001</v>
      </c>
      <c r="I123" s="39" t="n">
        <f aca="false" ca="false" dt2D="false" dtr="false" t="normal">H123-H123*скидка_5</f>
        <v>6351.705360000001</v>
      </c>
    </row>
    <row customHeight="true" ht="15" outlineLevel="0" r="124">
      <c r="A124" s="127" t="s"/>
      <c r="B124" s="80" t="s"/>
      <c r="C124" s="81" t="s"/>
      <c r="D124" s="169" t="s">
        <v>152</v>
      </c>
      <c r="E124" s="34" t="s">
        <v>153</v>
      </c>
      <c r="F124" s="43" t="s"/>
      <c r="G124" s="186" t="n">
        <v>63.5170536</v>
      </c>
      <c r="H124" s="39" t="n">
        <f aca="false" ca="false" dt2D="false" dtr="false" t="normal">G124*курс_5</f>
        <v>6351.705360000001</v>
      </c>
      <c r="I124" s="39" t="n">
        <f aca="false" ca="false" dt2D="false" dtr="false" t="normal">H124-H124*скидка_5</f>
        <v>6351.705360000001</v>
      </c>
    </row>
    <row customHeight="true" ht="15" outlineLevel="0" r="125">
      <c r="A125" s="127" t="s"/>
      <c r="B125" s="80" t="s"/>
      <c r="C125" s="81" t="s"/>
      <c r="D125" s="169" t="s">
        <v>126</v>
      </c>
      <c r="E125" s="34" t="s">
        <v>127</v>
      </c>
      <c r="F125" s="43" t="s"/>
      <c r="G125" s="186" t="n">
        <v>51.7999482</v>
      </c>
      <c r="H125" s="39" t="n">
        <f aca="false" ca="false" dt2D="false" dtr="false" t="normal">G125*курс_5</f>
        <v>5179.99482</v>
      </c>
      <c r="I125" s="39" t="n">
        <f aca="false" ca="false" dt2D="false" dtr="false" t="normal">H125-H125*скидка_5</f>
        <v>5179.99482</v>
      </c>
    </row>
    <row customHeight="true" ht="18.75" outlineLevel="0" r="126">
      <c r="A126" s="127" t="s"/>
      <c r="B126" s="80" t="s"/>
      <c r="C126" s="81" t="s"/>
      <c r="D126" s="37" t="s">
        <v>144</v>
      </c>
      <c r="E126" s="38" t="s">
        <v>131</v>
      </c>
      <c r="F126" s="43" t="s"/>
      <c r="G126" s="186" t="n">
        <v>53.7422886</v>
      </c>
      <c r="H126" s="39" t="n">
        <f aca="false" ca="false" dt2D="false" dtr="false" t="normal">G126*курс_5</f>
        <v>5374.22886</v>
      </c>
      <c r="I126" s="39" t="n">
        <f aca="false" ca="false" dt2D="false" dtr="false" t="normal">H126-H126*скидка_5</f>
        <v>5374.22886</v>
      </c>
    </row>
    <row customHeight="true" ht="18.75" outlineLevel="0" r="127">
      <c r="A127" s="127" t="s"/>
      <c r="B127" s="80" t="s"/>
      <c r="C127" s="81" t="s"/>
      <c r="D127" s="37" t="s">
        <v>149</v>
      </c>
      <c r="E127" s="38" t="s">
        <v>150</v>
      </c>
      <c r="F127" s="43" t="s"/>
      <c r="G127" s="186" t="n">
        <v>53.7422886</v>
      </c>
      <c r="H127" s="39" t="n">
        <f aca="false" ca="false" dt2D="false" dtr="false" t="normal">G127*курс_5</f>
        <v>5374.22886</v>
      </c>
      <c r="I127" s="39" t="n">
        <f aca="false" ca="false" dt2D="false" dtr="false" t="normal">H127-H127*скидка_5</f>
        <v>5374.22886</v>
      </c>
      <c r="J127" s="185" t="n"/>
    </row>
    <row customHeight="true" ht="18.75" outlineLevel="0" r="128">
      <c r="A128" s="168" t="s"/>
      <c r="B128" s="83" t="s"/>
      <c r="C128" s="84" t="s"/>
      <c r="D128" s="37" t="s">
        <v>112</v>
      </c>
      <c r="E128" s="38" t="s">
        <v>113</v>
      </c>
      <c r="F128" s="46" t="s"/>
      <c r="G128" s="186" t="n">
        <v>63.5128</v>
      </c>
      <c r="H128" s="39" t="n">
        <f aca="false" ca="false" dt2D="false" dtr="false" t="normal">G128*курс_5</f>
        <v>6351.28</v>
      </c>
      <c r="I128" s="39" t="n">
        <f aca="false" ca="false" dt2D="false" dtr="false" t="normal">H128-H128*скидка_5</f>
        <v>6351.28</v>
      </c>
    </row>
    <row customHeight="true" ht="18.75" outlineLevel="0" r="129">
      <c r="A129" s="118" t="s">
        <v>70</v>
      </c>
      <c r="B129" s="119" t="s"/>
      <c r="C129" s="119" t="s"/>
      <c r="D129" s="120" t="s"/>
      <c r="E129" s="121" t="s">
        <v>178</v>
      </c>
      <c r="F129" s="122" t="s"/>
      <c r="G129" s="122" t="s"/>
      <c r="H129" s="122" t="s"/>
      <c r="I129" s="123" t="s"/>
    </row>
    <row customHeight="true" ht="15" outlineLevel="0" r="130">
      <c r="A130" s="167" t="n"/>
      <c r="B130" s="77" t="s">
        <v>185</v>
      </c>
      <c r="C130" s="36" t="s">
        <v>186</v>
      </c>
      <c r="D130" s="169" t="s">
        <v>44</v>
      </c>
      <c r="E130" s="34" t="s">
        <v>31</v>
      </c>
      <c r="F130" s="25" t="n">
        <v>5.8</v>
      </c>
      <c r="G130" s="186" t="n">
        <v>28.189161</v>
      </c>
      <c r="H130" s="39" t="n">
        <f aca="false" ca="false" dt2D="false" dtr="false" t="normal">G130*курс_5</f>
        <v>2818.9161000000004</v>
      </c>
      <c r="I130" s="39" t="n">
        <f aca="false" ca="false" dt2D="false" dtr="false" t="normal">H130-H130*скидка_5</f>
        <v>2818.9161000000004</v>
      </c>
    </row>
    <row customHeight="true" ht="15" outlineLevel="0" r="131">
      <c r="A131" s="127" t="s"/>
      <c r="B131" s="80" t="s"/>
      <c r="C131" s="42" t="s"/>
      <c r="D131" s="169" t="s">
        <v>46</v>
      </c>
      <c r="E131" s="34" t="s">
        <v>33</v>
      </c>
      <c r="F131" s="43" t="s"/>
      <c r="G131" s="186" t="n">
        <v>28.6810524</v>
      </c>
      <c r="H131" s="39" t="n">
        <f aca="false" ca="false" dt2D="false" dtr="false" t="normal">G131*курс_5</f>
        <v>2868.10524</v>
      </c>
      <c r="I131" s="39" t="n">
        <f aca="false" ca="false" dt2D="false" dtr="false" t="normal">H131-H131*скидка_5</f>
        <v>2868.10524</v>
      </c>
    </row>
    <row customHeight="true" ht="15" outlineLevel="0" r="132">
      <c r="A132" s="127" t="s"/>
      <c r="B132" s="80" t="s"/>
      <c r="C132" s="42" t="s"/>
      <c r="D132" s="169" t="s">
        <v>167</v>
      </c>
      <c r="E132" s="34" t="s">
        <v>105</v>
      </c>
      <c r="F132" s="43" t="s"/>
      <c r="G132" s="186" t="n">
        <v>29.8666368</v>
      </c>
      <c r="H132" s="39" t="n">
        <f aca="false" ca="false" dt2D="false" dtr="false" t="normal">G132*курс_5</f>
        <v>2986.66368</v>
      </c>
      <c r="I132" s="39" t="n">
        <f aca="false" ca="false" dt2D="false" dtr="false" t="normal">H132-H132*скидка_5</f>
        <v>2986.66368</v>
      </c>
    </row>
    <row customHeight="true" ht="15" outlineLevel="0" r="133">
      <c r="A133" s="127" t="s"/>
      <c r="B133" s="80" t="s"/>
      <c r="C133" s="42" t="s"/>
      <c r="D133" s="169" t="s">
        <v>108</v>
      </c>
      <c r="E133" s="34" t="s">
        <v>109</v>
      </c>
      <c r="F133" s="43" t="s"/>
      <c r="G133" s="186" t="n">
        <v>33.864831</v>
      </c>
      <c r="H133" s="39" t="n">
        <f aca="false" ca="false" dt2D="false" dtr="false" t="normal">G133*курс_5</f>
        <v>3386.4830999999995</v>
      </c>
      <c r="I133" s="39" t="n">
        <f aca="false" ca="false" dt2D="false" dtr="false" t="normal">H133-H133*скидка_5</f>
        <v>3386.4830999999995</v>
      </c>
    </row>
    <row customHeight="true" ht="15" outlineLevel="0" r="134">
      <c r="A134" s="127" t="s"/>
      <c r="B134" s="80" t="s"/>
      <c r="C134" s="42" t="s"/>
      <c r="D134" s="169" t="s">
        <v>168</v>
      </c>
      <c r="E134" s="34" t="s">
        <v>37</v>
      </c>
      <c r="F134" s="43" t="s"/>
      <c r="G134" s="186" t="n">
        <v>35.7441084</v>
      </c>
      <c r="H134" s="39" t="n">
        <f aca="false" ca="false" dt2D="false" dtr="false" t="normal">G134*курс_5</f>
        <v>3574.410840000001</v>
      </c>
      <c r="I134" s="39" t="n">
        <f aca="false" ca="false" dt2D="false" dtr="false" t="normal">H134-H134*скидка_5</f>
        <v>3574.410840000001</v>
      </c>
    </row>
    <row customHeight="true" ht="15" outlineLevel="0" r="135">
      <c r="A135" s="127" t="s"/>
      <c r="B135" s="80" t="s"/>
      <c r="C135" s="42" t="s"/>
      <c r="D135" s="169" t="s">
        <v>114</v>
      </c>
      <c r="E135" s="34" t="s">
        <v>115</v>
      </c>
      <c r="F135" s="43" t="s"/>
      <c r="G135" s="186" t="n">
        <v>34.1044704</v>
      </c>
      <c r="H135" s="39" t="n">
        <f aca="false" ca="false" dt2D="false" dtr="false" t="normal">G135*курс_5</f>
        <v>3410.4470400000005</v>
      </c>
      <c r="I135" s="39" t="n">
        <f aca="false" ca="false" dt2D="false" dtr="false" t="normal">H135-H135*скидка_5</f>
        <v>3410.4470400000005</v>
      </c>
    </row>
    <row customHeight="true" ht="15" outlineLevel="0" r="136">
      <c r="A136" s="127" t="s"/>
      <c r="B136" s="80" t="s"/>
      <c r="C136" s="42" t="s"/>
      <c r="D136" s="169" t="s">
        <v>169</v>
      </c>
      <c r="E136" s="34" t="s">
        <v>117</v>
      </c>
      <c r="F136" s="43" t="s"/>
      <c r="G136" s="186" t="n">
        <v>38.4810426</v>
      </c>
      <c r="H136" s="39" t="n">
        <f aca="false" ca="false" dt2D="false" dtr="false" t="normal">G136*курс_5</f>
        <v>3848.104260000001</v>
      </c>
      <c r="I136" s="39" t="n">
        <f aca="false" ca="false" dt2D="false" dtr="false" t="normal">H136-H136*скидка_5</f>
        <v>3848.104260000001</v>
      </c>
    </row>
    <row customHeight="true" ht="15" outlineLevel="0" r="137">
      <c r="A137" s="127" t="s"/>
      <c r="B137" s="80" t="s"/>
      <c r="C137" s="42" t="s"/>
      <c r="D137" s="169" t="s">
        <v>159</v>
      </c>
      <c r="E137" s="34" t="s">
        <v>160</v>
      </c>
      <c r="F137" s="43" t="s"/>
      <c r="G137" s="186" t="n">
        <v>40.0323924</v>
      </c>
      <c r="H137" s="39" t="n">
        <f aca="false" ca="false" dt2D="false" dtr="false" t="normal">G137*курс_5</f>
        <v>4003.23924</v>
      </c>
      <c r="I137" s="39" t="n">
        <f aca="false" ca="false" dt2D="false" dtr="false" t="normal">H137-H137*скидка_5</f>
        <v>4003.23924</v>
      </c>
    </row>
    <row customHeight="true" ht="15" outlineLevel="0" r="138">
      <c r="A138" s="127" t="s"/>
      <c r="B138" s="80" t="s"/>
      <c r="C138" s="42" t="s"/>
      <c r="D138" s="169" t="s">
        <v>152</v>
      </c>
      <c r="E138" s="34" t="s">
        <v>153</v>
      </c>
      <c r="F138" s="43" t="s"/>
      <c r="G138" s="186" t="n">
        <v>40.0323924</v>
      </c>
      <c r="H138" s="39" t="n">
        <f aca="false" ca="false" dt2D="false" dtr="false" t="normal">G138*курс_5</f>
        <v>4003.23924</v>
      </c>
      <c r="I138" s="39" t="n">
        <f aca="false" ca="false" dt2D="false" dtr="false" t="normal">H138-H138*скидка_5</f>
        <v>4003.23924</v>
      </c>
    </row>
    <row customHeight="true" ht="15" outlineLevel="0" r="139">
      <c r="A139" s="127" t="s"/>
      <c r="B139" s="80" t="s"/>
      <c r="C139" s="42" t="s"/>
      <c r="D139" s="169" t="s">
        <v>126</v>
      </c>
      <c r="E139" s="34" t="s">
        <v>127</v>
      </c>
      <c r="F139" s="43" t="s"/>
      <c r="G139" s="186" t="n">
        <v>32.6414088</v>
      </c>
      <c r="H139" s="39" t="n">
        <f aca="false" ca="false" dt2D="false" dtr="false" t="normal">G139*курс_5</f>
        <v>3264.14088</v>
      </c>
      <c r="I139" s="39" t="n">
        <f aca="false" ca="false" dt2D="false" dtr="false" t="normal">H139-H139*скидка_5</f>
        <v>3264.14088</v>
      </c>
    </row>
    <row customHeight="true" ht="18.75" outlineLevel="0" r="140">
      <c r="A140" s="127" t="s"/>
      <c r="B140" s="80" t="s"/>
      <c r="C140" s="42" t="s"/>
      <c r="D140" s="37" t="s">
        <v>144</v>
      </c>
      <c r="E140" s="38" t="s">
        <v>131</v>
      </c>
      <c r="F140" s="43" t="s"/>
      <c r="G140" s="186" t="n">
        <v>33.864831</v>
      </c>
      <c r="H140" s="39" t="n">
        <f aca="false" ca="false" dt2D="false" dtr="false" t="normal">G140*курс_5</f>
        <v>3386.4830999999995</v>
      </c>
      <c r="I140" s="39" t="n">
        <f aca="false" ca="false" dt2D="false" dtr="false" t="normal">H140-H140*скидка_5</f>
        <v>3386.4830999999995</v>
      </c>
      <c r="J140" s="185" t="n"/>
    </row>
    <row customHeight="true" ht="18.75" outlineLevel="0" r="141">
      <c r="A141" s="127" t="s"/>
      <c r="B141" s="80" t="s"/>
      <c r="C141" s="42" t="s"/>
      <c r="D141" s="37" t="s">
        <v>149</v>
      </c>
      <c r="E141" s="38" t="s">
        <v>150</v>
      </c>
      <c r="F141" s="43" t="s"/>
      <c r="G141" s="186" t="n">
        <v>33.864831</v>
      </c>
      <c r="H141" s="39" t="n">
        <f aca="false" ca="false" dt2D="false" dtr="false" t="normal">G141*курс_5</f>
        <v>3386.4830999999995</v>
      </c>
      <c r="I141" s="39" t="n">
        <f aca="false" ca="false" dt2D="false" dtr="false" t="normal">H141-H141*скидка_5</f>
        <v>3386.4830999999995</v>
      </c>
      <c r="J141" s="185" t="n"/>
    </row>
    <row customHeight="true" ht="18.75" outlineLevel="0" r="142">
      <c r="A142" s="168" t="s"/>
      <c r="B142" s="83" t="s"/>
      <c r="C142" s="45" t="s"/>
      <c r="D142" s="37" t="s">
        <v>112</v>
      </c>
      <c r="E142" s="38" t="s">
        <v>113</v>
      </c>
      <c r="F142" s="46" t="s"/>
      <c r="G142" s="186" t="n">
        <v>40.04</v>
      </c>
      <c r="H142" s="39" t="n">
        <f aca="false" ca="false" dt2D="false" dtr="false" t="normal">G142*курс_5</f>
        <v>4004</v>
      </c>
      <c r="I142" s="39" t="n">
        <f aca="false" ca="false" dt2D="false" dtr="false" t="normal">H142-H142*скидка_5</f>
        <v>4004</v>
      </c>
      <c r="J142" s="185" t="n"/>
    </row>
    <row customHeight="true" ht="18.75" outlineLevel="0" r="143">
      <c r="A143" s="118" t="s">
        <v>70</v>
      </c>
      <c r="B143" s="119" t="s"/>
      <c r="C143" s="119" t="s"/>
      <c r="D143" s="120" t="s"/>
      <c r="E143" s="121" t="s">
        <v>178</v>
      </c>
      <c r="F143" s="122" t="s"/>
      <c r="G143" s="122" t="s"/>
      <c r="H143" s="122" t="s"/>
      <c r="I143" s="123" t="s"/>
    </row>
    <row customHeight="true" ht="15" outlineLevel="0" r="144">
      <c r="A144" s="167" t="n"/>
      <c r="B144" s="77" t="s">
        <v>187</v>
      </c>
      <c r="C144" s="78" t="s">
        <v>188</v>
      </c>
      <c r="D144" s="169" t="s">
        <v>44</v>
      </c>
      <c r="E144" s="34" t="s">
        <v>31</v>
      </c>
      <c r="F144" s="88" t="n">
        <v>5.8</v>
      </c>
      <c r="G144" s="186" t="n">
        <v>24.909885</v>
      </c>
      <c r="H144" s="39" t="n">
        <f aca="false" ca="false" dt2D="false" dtr="false" t="normal">G144*курс_5</f>
        <v>2490.9885</v>
      </c>
      <c r="I144" s="39" t="n">
        <f aca="false" ca="false" dt2D="false" dtr="false" t="normal">H144-H144*скидка_5</f>
        <v>2490.9885</v>
      </c>
    </row>
    <row customHeight="true" ht="15" outlineLevel="0" r="145">
      <c r="A145" s="127" t="s"/>
      <c r="B145" s="80" t="s"/>
      <c r="C145" s="81" t="s"/>
      <c r="D145" s="169" t="s">
        <v>46</v>
      </c>
      <c r="E145" s="34" t="s">
        <v>33</v>
      </c>
      <c r="F145" s="91" t="s"/>
      <c r="G145" s="186" t="n">
        <v>25.357332</v>
      </c>
      <c r="H145" s="39" t="n">
        <f aca="false" ca="false" dt2D="false" dtr="false" t="normal">G145*курс_5</f>
        <v>2535.7332</v>
      </c>
      <c r="I145" s="39" t="n">
        <f aca="false" ca="false" dt2D="false" dtr="false" t="normal">H145-H145*скидка_5</f>
        <v>2535.7332</v>
      </c>
    </row>
    <row customHeight="true" ht="15" outlineLevel="0" r="146">
      <c r="A146" s="127" t="s"/>
      <c r="B146" s="80" t="s"/>
      <c r="C146" s="81" t="s"/>
      <c r="D146" s="169" t="s">
        <v>167</v>
      </c>
      <c r="E146" s="34" t="s">
        <v>105</v>
      </c>
      <c r="F146" s="91" t="s"/>
      <c r="G146" s="186" t="n">
        <v>26.3855592</v>
      </c>
      <c r="H146" s="39" t="n">
        <f aca="false" ca="false" dt2D="false" dtr="false" t="normal">G146*курс_5</f>
        <v>2638.5559200000002</v>
      </c>
      <c r="I146" s="39" t="n">
        <f aca="false" ca="false" dt2D="false" dtr="false" t="normal">H146-H146*скидка_5</f>
        <v>2638.5559200000002</v>
      </c>
    </row>
    <row customHeight="true" ht="15" outlineLevel="0" r="147">
      <c r="A147" s="127" t="s"/>
      <c r="B147" s="80" t="s"/>
      <c r="C147" s="81" t="s"/>
      <c r="D147" s="169" t="s">
        <v>108</v>
      </c>
      <c r="E147" s="34" t="s">
        <v>109</v>
      </c>
      <c r="F147" s="91" t="s"/>
      <c r="G147" s="186" t="n">
        <v>29.9296998</v>
      </c>
      <c r="H147" s="39" t="n">
        <f aca="false" ca="false" dt2D="false" dtr="false" t="normal">G147*курс_5</f>
        <v>2992.96998</v>
      </c>
      <c r="I147" s="39" t="n">
        <f aca="false" ca="false" dt2D="false" dtr="false" t="normal">H147-H147*скидка_5</f>
        <v>2992.96998</v>
      </c>
    </row>
    <row customHeight="true" ht="15" outlineLevel="0" r="148">
      <c r="A148" s="127" t="s"/>
      <c r="B148" s="80" t="s"/>
      <c r="C148" s="81" t="s"/>
      <c r="D148" s="169" t="s">
        <v>168</v>
      </c>
      <c r="E148" s="34" t="s">
        <v>37</v>
      </c>
      <c r="F148" s="91" t="s"/>
      <c r="G148" s="186" t="n">
        <v>31.5819504</v>
      </c>
      <c r="H148" s="39" t="n">
        <f aca="false" ca="false" dt2D="false" dtr="false" t="normal">G148*курс_5</f>
        <v>3158.195039999999</v>
      </c>
      <c r="I148" s="39" t="n">
        <f aca="false" ca="false" dt2D="false" dtr="false" t="normal">H148-H148*скидка_5</f>
        <v>3158.195039999999</v>
      </c>
    </row>
    <row customHeight="true" ht="15" outlineLevel="0" r="149">
      <c r="A149" s="127" t="s"/>
      <c r="B149" s="80" t="s"/>
      <c r="C149" s="81" t="s"/>
      <c r="D149" s="169" t="s">
        <v>114</v>
      </c>
      <c r="E149" s="34" t="s">
        <v>115</v>
      </c>
      <c r="F149" s="91" t="s"/>
      <c r="G149" s="186" t="n">
        <v>30.1188888</v>
      </c>
      <c r="H149" s="39" t="n">
        <f aca="false" ca="false" dt2D="false" dtr="false" t="normal">G149*курс_5</f>
        <v>3011.8888799999995</v>
      </c>
      <c r="I149" s="39" t="n">
        <f aca="false" ca="false" dt2D="false" dtr="false" t="normal">H149-H149*скидка_5</f>
        <v>3011.8888799999995</v>
      </c>
    </row>
    <row customHeight="true" ht="15" outlineLevel="0" r="150">
      <c r="A150" s="127" t="s"/>
      <c r="B150" s="80" t="s"/>
      <c r="C150" s="81" t="s"/>
      <c r="D150" s="169" t="s">
        <v>169</v>
      </c>
      <c r="E150" s="34" t="s">
        <v>117</v>
      </c>
      <c r="F150" s="91" t="s"/>
      <c r="G150" s="186" t="n">
        <v>34.0161822</v>
      </c>
      <c r="H150" s="39" t="n">
        <f aca="false" ca="false" dt2D="false" dtr="false" t="normal">G150*курс_5</f>
        <v>3401.6182199999994</v>
      </c>
      <c r="I150" s="39" t="n">
        <f aca="false" ca="false" dt2D="false" dtr="false" t="normal">H150-H150*скидка_5</f>
        <v>3401.6182199999994</v>
      </c>
    </row>
    <row customHeight="true" ht="15" outlineLevel="0" r="151">
      <c r="A151" s="127" t="s"/>
      <c r="B151" s="80" t="s"/>
      <c r="C151" s="81" t="s"/>
      <c r="D151" s="169" t="s">
        <v>159</v>
      </c>
      <c r="E151" s="34" t="s">
        <v>160</v>
      </c>
      <c r="F151" s="91" t="s"/>
      <c r="G151" s="186" t="n">
        <v>35.3657304</v>
      </c>
      <c r="H151" s="39" t="n">
        <f aca="false" ca="false" dt2D="false" dtr="false" t="normal">G151*курс_5</f>
        <v>3536.57304</v>
      </c>
      <c r="I151" s="39" t="n">
        <f aca="false" ca="false" dt2D="false" dtr="false" t="normal">H151-H151*скидка_5</f>
        <v>3536.57304</v>
      </c>
    </row>
    <row customHeight="true" ht="15" outlineLevel="0" r="152">
      <c r="A152" s="127" t="s"/>
      <c r="B152" s="80" t="s"/>
      <c r="C152" s="81" t="s"/>
      <c r="D152" s="169" t="s">
        <v>152</v>
      </c>
      <c r="E152" s="34" t="s">
        <v>153</v>
      </c>
      <c r="F152" s="91" t="s"/>
      <c r="G152" s="186" t="n">
        <v>35.3657304</v>
      </c>
      <c r="H152" s="39" t="n">
        <f aca="false" ca="false" dt2D="false" dtr="false" t="normal">G152*курс_5</f>
        <v>3536.57304</v>
      </c>
      <c r="I152" s="39" t="n">
        <f aca="false" ca="false" dt2D="false" dtr="false" t="normal">H152-H152*скидка_5</f>
        <v>3536.57304</v>
      </c>
    </row>
    <row customHeight="true" ht="15" outlineLevel="0" r="153">
      <c r="A153" s="127" t="s"/>
      <c r="B153" s="80" t="s"/>
      <c r="C153" s="81" t="s"/>
      <c r="D153" s="169" t="s">
        <v>126</v>
      </c>
      <c r="E153" s="34" t="s">
        <v>127</v>
      </c>
      <c r="F153" s="91" t="s"/>
      <c r="G153" s="186" t="n">
        <v>28.8324036</v>
      </c>
      <c r="H153" s="39" t="n">
        <f aca="false" ca="false" dt2D="false" dtr="false" t="normal">G153*курс_5</f>
        <v>2883.24036</v>
      </c>
      <c r="I153" s="39" t="n">
        <f aca="false" ca="false" dt2D="false" dtr="false" t="normal">H153-H153*скидка_5</f>
        <v>2883.24036</v>
      </c>
    </row>
    <row customHeight="true" ht="18.75" outlineLevel="0" r="154">
      <c r="A154" s="127" t="s"/>
      <c r="B154" s="80" t="s"/>
      <c r="C154" s="81" t="s"/>
      <c r="D154" s="37" t="s">
        <v>144</v>
      </c>
      <c r="E154" s="38" t="s">
        <v>131</v>
      </c>
      <c r="F154" s="91" t="s"/>
      <c r="G154" s="186" t="n">
        <v>29.9296998</v>
      </c>
      <c r="H154" s="39" t="n">
        <f aca="false" ca="false" dt2D="false" dtr="false" t="normal">G154*курс_5</f>
        <v>2992.96998</v>
      </c>
      <c r="I154" s="39" t="n">
        <f aca="false" ca="false" dt2D="false" dtr="false" t="normal">H154-H154*скидка_5</f>
        <v>2992.96998</v>
      </c>
      <c r="J154" s="185" t="n"/>
    </row>
    <row customHeight="true" ht="18.75" outlineLevel="0" r="155">
      <c r="A155" s="127" t="s"/>
      <c r="B155" s="80" t="s"/>
      <c r="C155" s="81" t="s"/>
      <c r="D155" s="37" t="s">
        <v>149</v>
      </c>
      <c r="E155" s="38" t="s">
        <v>150</v>
      </c>
      <c r="F155" s="91" t="s"/>
      <c r="G155" s="186" t="n">
        <v>29.9296998</v>
      </c>
      <c r="H155" s="39" t="n">
        <f aca="false" ca="false" dt2D="false" dtr="false" t="normal">G155*курс_5</f>
        <v>2992.96998</v>
      </c>
      <c r="I155" s="39" t="n">
        <f aca="false" ca="false" dt2D="false" dtr="false" t="normal">H155-H155*скидка_5</f>
        <v>2992.96998</v>
      </c>
      <c r="J155" s="185" t="n"/>
    </row>
    <row customHeight="true" ht="18.75" outlineLevel="0" r="156">
      <c r="A156" s="168" t="s"/>
      <c r="B156" s="83" t="s"/>
      <c r="C156" s="84" t="s"/>
      <c r="D156" s="176" t="s">
        <v>112</v>
      </c>
      <c r="E156" s="187" t="s">
        <v>113</v>
      </c>
      <c r="F156" s="95" t="s"/>
      <c r="G156" s="186" t="n">
        <v>35.36</v>
      </c>
      <c r="H156" s="39" t="n">
        <f aca="false" ca="false" dt2D="false" dtr="false" t="normal">G156*курс_5</f>
        <v>3536</v>
      </c>
      <c r="I156" s="39" t="n">
        <f aca="false" ca="false" dt2D="false" dtr="false" t="normal">H156-H156*скидка_5</f>
        <v>3536</v>
      </c>
    </row>
    <row ht="15" outlineLevel="0" r="157">
      <c r="A157" s="118" t="s">
        <v>70</v>
      </c>
      <c r="B157" s="119" t="s"/>
      <c r="C157" s="119" t="s"/>
      <c r="D157" s="120" t="s"/>
      <c r="E157" s="121" t="s">
        <v>178</v>
      </c>
      <c r="F157" s="122" t="s"/>
      <c r="G157" s="122" t="s"/>
      <c r="H157" s="122" t="s"/>
      <c r="I157" s="123" t="s"/>
    </row>
  </sheetData>
  <mergeCells count="67">
    <mergeCell ref="A115:D115"/>
    <mergeCell ref="A116:A128"/>
    <mergeCell ref="B116:B128"/>
    <mergeCell ref="C116:C128"/>
    <mergeCell ref="A129:D129"/>
    <mergeCell ref="A130:A142"/>
    <mergeCell ref="B130:B142"/>
    <mergeCell ref="C130:C142"/>
    <mergeCell ref="F116:F128"/>
    <mergeCell ref="F130:F142"/>
    <mergeCell ref="A143:D143"/>
    <mergeCell ref="F144:F156"/>
    <mergeCell ref="B144:B156"/>
    <mergeCell ref="E115:I115"/>
    <mergeCell ref="F102:F114"/>
    <mergeCell ref="C102:C114"/>
    <mergeCell ref="A102:A114"/>
    <mergeCell ref="A101:D101"/>
    <mergeCell ref="E101:I101"/>
    <mergeCell ref="C88:C100"/>
    <mergeCell ref="F88:F100"/>
    <mergeCell ref="A88:A100"/>
    <mergeCell ref="A87:D87"/>
    <mergeCell ref="E87:I87"/>
    <mergeCell ref="E157:I157"/>
    <mergeCell ref="A157:D157"/>
    <mergeCell ref="A144:A156"/>
    <mergeCell ref="C144:C156"/>
    <mergeCell ref="E143:I143"/>
    <mergeCell ref="E129:I129"/>
    <mergeCell ref="B102:B114"/>
    <mergeCell ref="B88:B100"/>
    <mergeCell ref="B74:B86"/>
    <mergeCell ref="B55:B71"/>
    <mergeCell ref="C55:C71"/>
    <mergeCell ref="A55:A71"/>
    <mergeCell ref="C37:C53"/>
    <mergeCell ref="B37:B53"/>
    <mergeCell ref="A37:A53"/>
    <mergeCell ref="B23:B35"/>
    <mergeCell ref="C23:C35"/>
    <mergeCell ref="A23:A35"/>
    <mergeCell ref="A1:C2"/>
    <mergeCell ref="A3:C3"/>
    <mergeCell ref="D3:E3"/>
    <mergeCell ref="A4:I4"/>
    <mergeCell ref="A54:I54"/>
    <mergeCell ref="F52:F53"/>
    <mergeCell ref="F50:F51"/>
    <mergeCell ref="F37:F49"/>
    <mergeCell ref="A36:I36"/>
    <mergeCell ref="F23:F35"/>
    <mergeCell ref="A22:I22"/>
    <mergeCell ref="F20:F21"/>
    <mergeCell ref="F18:F19"/>
    <mergeCell ref="C5:C21"/>
    <mergeCell ref="B5:B21"/>
    <mergeCell ref="A5:A21"/>
    <mergeCell ref="F5:F17"/>
    <mergeCell ref="A73:I73"/>
    <mergeCell ref="F68:F69"/>
    <mergeCell ref="F70:F71"/>
    <mergeCell ref="C74:C86"/>
    <mergeCell ref="F74:F86"/>
    <mergeCell ref="A74:A86"/>
    <mergeCell ref="F55:F67"/>
    <mergeCell ref="A72:I72"/>
  </mergeCells>
  <hyperlinks>
    <hyperlink display="https://modusline.ru/catalog/razdvizhnye-sistemy-modus-dlya-shkafov-kupe/shkafnoj-profil-modus/uzkij-profil-ms" r:id="rId1" ref="A4"/>
    <hyperlink display="https://modusline.ru/catalog/razdvizhnye-sistemy-modus-dlya-shkafov-kupe/shkafnoj-profil-modus/uzkij-profil-ms" r:id="rId1" ref="A73"/>
  </hyperlinks>
  <pageMargins bottom="0.75" footer="0.300000011920929" header="0.300000011920929" left="0.700000047683716" right="0.700000047683716" top="0.75"/>
  <pageSetup fitToHeight="0" fitToWidth="0" orientation="portrait" paperHeight="297mm" paperSize="9" paperWidth="210mm" scale="100"/>
  <drawing r:id="rId2"/>
</worksheet>
</file>

<file path=xl/worksheets/sheet5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I55"/>
  <sheetViews>
    <sheetView showZeros="true" workbookViewId="0">
      <pane activePane="bottomLeft" state="frozen" topLeftCell="A5" xSplit="0" ySplit="4"/>
    </sheetView>
  </sheetViews>
  <sheetFormatPr baseColWidth="8" customHeight="false" defaultColWidth="9.14062530925693" defaultRowHeight="15.75" zeroHeight="false"/>
  <cols>
    <col customWidth="true" max="1" min="1" outlineLevel="0" width="19.8554691511089"/>
    <col customWidth="true" max="2" min="2" outlineLevel="0" width="9.00000016916618"/>
    <col bestFit="true" customWidth="true" max="3" min="3" outlineLevel="0" style="15" width="45.285156158148"/>
    <col customWidth="true" max="4" min="4" outlineLevel="0" style="188" width="10.1406248017584"/>
    <col bestFit="true" customWidth="true" max="5" min="5" outlineLevel="0" width="11.8554691511089"/>
    <col customWidth="true" hidden="true" max="6" min="6" outlineLevel="0" style="19" width="6.71093745638684"/>
    <col customWidth="true" hidden="true" max="7" min="7" outlineLevel="0" style="20" width="9.28515615814805"/>
    <col bestFit="true" customWidth="true" max="8" min="8" outlineLevel="0" style="20" width="9.28515615814805"/>
  </cols>
  <sheetData>
    <row customHeight="true" ht="31.5" outlineLevel="0" r="1">
      <c r="A1" s="189" t="n"/>
      <c r="B1" s="190" t="s"/>
      <c r="C1" s="191" t="s"/>
      <c r="D1" s="192" t="s">
        <v>2</v>
      </c>
      <c r="E1" s="179" t="n">
        <f aca="false" ca="false" dt2D="false" dtr="false" t="normal">'Ваша скидка'!C10</f>
        <v>0</v>
      </c>
      <c r="F1" s="193" t="n"/>
      <c r="G1" s="39" t="n"/>
      <c r="H1" s="39" t="n"/>
    </row>
    <row customHeight="true" ht="29.25" outlineLevel="0" r="2">
      <c r="A2" s="194" t="s"/>
      <c r="B2" s="195" t="s"/>
      <c r="C2" s="196" t="s"/>
      <c r="D2" s="192" t="s">
        <v>21</v>
      </c>
      <c r="E2" s="180" t="n">
        <f aca="false" ca="false" dt2D="false" dtr="false" t="normal">'Ваша скидка'!H2</f>
        <v>100</v>
      </c>
      <c r="F2" s="193" t="n"/>
      <c r="G2" s="39" t="n"/>
      <c r="H2" s="39" t="n"/>
    </row>
    <row ht="18.75" outlineLevel="0" r="3">
      <c r="A3" s="197" t="n"/>
      <c r="B3" s="198" t="s"/>
      <c r="C3" s="198" t="s"/>
      <c r="D3" s="198" t="s"/>
      <c r="E3" s="198" t="s"/>
      <c r="F3" s="198" t="s"/>
      <c r="G3" s="198" t="s"/>
      <c r="H3" s="199" t="s"/>
    </row>
    <row outlineLevel="0" r="4">
      <c r="A4" s="34" t="n"/>
      <c r="B4" s="34" t="n"/>
      <c r="C4" s="200" t="n"/>
      <c r="D4" s="201" t="s">
        <v>23</v>
      </c>
      <c r="E4" s="202" t="s">
        <v>22</v>
      </c>
      <c r="F4" s="30" t="s">
        <v>24</v>
      </c>
      <c r="G4" s="39" t="s">
        <v>25</v>
      </c>
      <c r="H4" s="30" t="s">
        <v>26</v>
      </c>
    </row>
    <row ht="21" outlineLevel="0" r="5">
      <c r="A5" s="115" t="s">
        <v>7</v>
      </c>
      <c r="B5" s="116" t="s"/>
      <c r="C5" s="116" t="s"/>
      <c r="D5" s="116" t="s"/>
      <c r="E5" s="116" t="s"/>
      <c r="F5" s="116" t="s"/>
      <c r="G5" s="116" t="s"/>
      <c r="H5" s="117" t="s"/>
    </row>
    <row customHeight="true" ht="15" outlineLevel="0" r="6">
      <c r="A6" s="34" t="n"/>
      <c r="B6" s="25" t="s">
        <v>189</v>
      </c>
      <c r="C6" s="36" t="s">
        <v>190</v>
      </c>
      <c r="D6" s="203" t="n">
        <v>3</v>
      </c>
      <c r="E6" s="162" t="s">
        <v>191</v>
      </c>
      <c r="F6" s="140" t="n">
        <v>37.71</v>
      </c>
      <c r="G6" s="39" t="n">
        <f aca="false" ca="false" dt2D="false" dtr="false" t="normal">F6*курс_6</f>
        <v>3771</v>
      </c>
      <c r="H6" s="39" t="n">
        <f aca="false" ca="false" dt2D="false" dtr="false" t="normal">G6-G6*скидка_6</f>
        <v>3771</v>
      </c>
    </row>
    <row ht="15" outlineLevel="0" r="7">
      <c r="A7" s="34" t="n"/>
      <c r="B7" s="43" t="s"/>
      <c r="C7" s="42" t="s"/>
      <c r="D7" s="204" t="s"/>
      <c r="E7" s="164" t="s"/>
      <c r="F7" s="205" t="s"/>
      <c r="G7" s="99" t="s"/>
      <c r="H7" s="99" t="s"/>
    </row>
    <row ht="15" outlineLevel="0" r="8">
      <c r="A8" s="34" t="n"/>
      <c r="B8" s="43" t="s"/>
      <c r="C8" s="42" t="s"/>
      <c r="D8" s="204" t="s"/>
      <c r="E8" s="164" t="s"/>
      <c r="F8" s="205" t="s"/>
      <c r="G8" s="99" t="s"/>
      <c r="H8" s="99" t="s"/>
    </row>
    <row ht="15" outlineLevel="0" r="9">
      <c r="A9" s="34" t="n"/>
      <c r="B9" s="43" t="s"/>
      <c r="C9" s="42" t="s"/>
      <c r="D9" s="204" t="s"/>
      <c r="E9" s="164" t="s"/>
      <c r="F9" s="205" t="s"/>
      <c r="G9" s="99" t="s"/>
      <c r="H9" s="99" t="s"/>
    </row>
    <row ht="15" outlineLevel="0" r="10">
      <c r="A10" s="34" t="n"/>
      <c r="B10" s="43" t="s"/>
      <c r="C10" s="42" t="s"/>
      <c r="D10" s="204" t="s"/>
      <c r="E10" s="164" t="s"/>
      <c r="F10" s="205" t="s"/>
      <c r="G10" s="99" t="s"/>
      <c r="H10" s="99" t="s"/>
    </row>
    <row ht="15" outlineLevel="0" r="11">
      <c r="A11" s="34" t="n"/>
      <c r="B11" s="43" t="s"/>
      <c r="C11" s="42" t="s"/>
      <c r="D11" s="204" t="s"/>
      <c r="E11" s="164" t="s"/>
      <c r="F11" s="205" t="s"/>
      <c r="G11" s="99" t="s"/>
      <c r="H11" s="99" t="s"/>
    </row>
    <row ht="15" outlineLevel="0" r="12">
      <c r="A12" s="34" t="n"/>
      <c r="B12" s="46" t="s"/>
      <c r="C12" s="45" t="s"/>
      <c r="D12" s="206" t="s"/>
      <c r="E12" s="166" t="s"/>
      <c r="F12" s="207" t="s"/>
      <c r="G12" s="102" t="s"/>
      <c r="H12" s="102" t="s"/>
    </row>
    <row ht="15" outlineLevel="0" r="13">
      <c r="A13" s="208" t="n"/>
      <c r="B13" s="209" t="s"/>
      <c r="C13" s="209" t="s"/>
      <c r="D13" s="209" t="s"/>
      <c r="E13" s="209" t="s"/>
      <c r="F13" s="209" t="s"/>
      <c r="G13" s="209" t="s"/>
      <c r="H13" s="210" t="s"/>
      <c r="I13" s="211" t="n"/>
    </row>
    <row ht="15" outlineLevel="0" r="14">
      <c r="A14" s="34" t="n"/>
      <c r="B14" s="25" t="s">
        <v>192</v>
      </c>
      <c r="C14" s="36" t="s">
        <v>193</v>
      </c>
      <c r="D14" s="203" t="n">
        <v>3</v>
      </c>
      <c r="E14" s="162" t="s">
        <v>191</v>
      </c>
      <c r="F14" s="140" t="n">
        <v>52.96</v>
      </c>
      <c r="G14" s="39" t="n">
        <f aca="false" ca="false" dt2D="false" dtr="false" t="normal">F14*курс_6</f>
        <v>5296</v>
      </c>
      <c r="H14" s="39" t="n">
        <f aca="false" ca="false" dt2D="false" dtr="false" t="normal">G14-G14*скидка_6</f>
        <v>5296</v>
      </c>
    </row>
    <row ht="15" outlineLevel="0" r="15">
      <c r="A15" s="34" t="n"/>
      <c r="B15" s="43" t="s"/>
      <c r="C15" s="42" t="s"/>
      <c r="D15" s="204" t="s"/>
      <c r="E15" s="164" t="s"/>
      <c r="F15" s="205" t="s"/>
      <c r="G15" s="99" t="s"/>
      <c r="H15" s="99" t="s"/>
    </row>
    <row ht="15" outlineLevel="0" r="16">
      <c r="A16" s="34" t="n"/>
      <c r="B16" s="43" t="s"/>
      <c r="C16" s="42" t="s"/>
      <c r="D16" s="204" t="s"/>
      <c r="E16" s="164" t="s"/>
      <c r="F16" s="205" t="s"/>
      <c r="G16" s="99" t="s"/>
      <c r="H16" s="99" t="s"/>
    </row>
    <row ht="15" outlineLevel="0" r="17">
      <c r="A17" s="34" t="n"/>
      <c r="B17" s="43" t="s"/>
      <c r="C17" s="42" t="s"/>
      <c r="D17" s="204" t="s"/>
      <c r="E17" s="164" t="s"/>
      <c r="F17" s="205" t="s"/>
      <c r="G17" s="99" t="s"/>
      <c r="H17" s="99" t="s"/>
    </row>
    <row ht="15" outlineLevel="0" r="18">
      <c r="A18" s="34" t="n"/>
      <c r="B18" s="43" t="s"/>
      <c r="C18" s="42" t="s"/>
      <c r="D18" s="204" t="s"/>
      <c r="E18" s="164" t="s"/>
      <c r="F18" s="205" t="s"/>
      <c r="G18" s="99" t="s"/>
      <c r="H18" s="99" t="s"/>
    </row>
    <row ht="15" outlineLevel="0" r="19">
      <c r="A19" s="34" t="n"/>
      <c r="B19" s="43" t="s"/>
      <c r="C19" s="42" t="s"/>
      <c r="D19" s="204" t="s"/>
      <c r="E19" s="164" t="s"/>
      <c r="F19" s="205" t="s"/>
      <c r="G19" s="99" t="s"/>
      <c r="H19" s="99" t="s"/>
    </row>
    <row ht="15" outlineLevel="0" r="20">
      <c r="A20" s="34" t="n"/>
      <c r="B20" s="46" t="s"/>
      <c r="C20" s="45" t="s"/>
      <c r="D20" s="206" t="s"/>
      <c r="E20" s="166" t="s"/>
      <c r="F20" s="207" t="s"/>
      <c r="G20" s="102" t="s"/>
      <c r="H20" s="102" t="s"/>
    </row>
    <row ht="15" outlineLevel="0" r="21">
      <c r="A21" s="208" t="n"/>
      <c r="B21" s="209" t="s"/>
      <c r="C21" s="209" t="s"/>
      <c r="D21" s="209" t="s"/>
      <c r="E21" s="209" t="s"/>
      <c r="F21" s="209" t="s"/>
      <c r="G21" s="209" t="s"/>
      <c r="H21" s="210" t="s"/>
      <c r="I21" s="211" t="n"/>
    </row>
    <row ht="15" outlineLevel="0" r="22">
      <c r="A22" s="34" t="n"/>
      <c r="B22" s="25" t="s">
        <v>194</v>
      </c>
      <c r="C22" s="36" t="s">
        <v>195</v>
      </c>
      <c r="D22" s="203" t="n">
        <v>6</v>
      </c>
      <c r="E22" s="162" t="s">
        <v>191</v>
      </c>
      <c r="F22" s="39" t="n">
        <v>70.33</v>
      </c>
      <c r="G22" s="39" t="n">
        <f aca="false" ca="false" dt2D="false" dtr="false" t="normal">F22*курс_6</f>
        <v>7033</v>
      </c>
      <c r="H22" s="39" t="n">
        <f aca="false" ca="false" dt2D="false" dtr="false" t="normal">G22-G22*скидка_6</f>
        <v>7033</v>
      </c>
    </row>
    <row ht="15" outlineLevel="0" r="23">
      <c r="A23" s="34" t="n"/>
      <c r="B23" s="43" t="s"/>
      <c r="C23" s="42" t="s"/>
      <c r="D23" s="204" t="s"/>
      <c r="E23" s="164" t="s"/>
      <c r="F23" s="99" t="s"/>
      <c r="G23" s="99" t="s"/>
      <c r="H23" s="99" t="s"/>
    </row>
    <row ht="15" outlineLevel="0" r="24">
      <c r="A24" s="34" t="n"/>
      <c r="B24" s="43" t="s"/>
      <c r="C24" s="42" t="s"/>
      <c r="D24" s="204" t="s"/>
      <c r="E24" s="164" t="s"/>
      <c r="F24" s="99" t="s"/>
      <c r="G24" s="99" t="s"/>
      <c r="H24" s="99" t="s"/>
    </row>
    <row ht="15" outlineLevel="0" r="25">
      <c r="A25" s="34" t="n"/>
      <c r="B25" s="43" t="s"/>
      <c r="C25" s="42" t="s"/>
      <c r="D25" s="204" t="s"/>
      <c r="E25" s="164" t="s"/>
      <c r="F25" s="99" t="s"/>
      <c r="G25" s="99" t="s"/>
      <c r="H25" s="99" t="s"/>
    </row>
    <row ht="15" outlineLevel="0" r="26">
      <c r="A26" s="34" t="n"/>
      <c r="B26" s="43" t="s"/>
      <c r="C26" s="42" t="s"/>
      <c r="D26" s="204" t="s"/>
      <c r="E26" s="164" t="s"/>
      <c r="F26" s="99" t="s"/>
      <c r="G26" s="99" t="s"/>
      <c r="H26" s="99" t="s"/>
    </row>
    <row ht="15" outlineLevel="0" r="27">
      <c r="A27" s="34" t="n"/>
      <c r="B27" s="43" t="s"/>
      <c r="C27" s="42" t="s"/>
      <c r="D27" s="204" t="s"/>
      <c r="E27" s="164" t="s"/>
      <c r="F27" s="99" t="s"/>
      <c r="G27" s="99" t="s"/>
      <c r="H27" s="99" t="s"/>
    </row>
    <row ht="15" outlineLevel="0" r="28">
      <c r="A28" s="34" t="n"/>
      <c r="B28" s="46" t="s"/>
      <c r="C28" s="45" t="s"/>
      <c r="D28" s="206" t="s"/>
      <c r="E28" s="166" t="s"/>
      <c r="F28" s="102" t="s"/>
      <c r="G28" s="102" t="s"/>
      <c r="H28" s="102" t="s"/>
    </row>
    <row ht="15" outlineLevel="0" r="29">
      <c r="A29" s="212" t="n"/>
      <c r="B29" s="213" t="s"/>
      <c r="C29" s="213" t="s"/>
      <c r="D29" s="213" t="s"/>
      <c r="E29" s="213" t="s"/>
      <c r="F29" s="213" t="s"/>
      <c r="G29" s="213" t="s"/>
      <c r="H29" s="214" t="s"/>
    </row>
    <row ht="15" outlineLevel="0" r="30">
      <c r="A30" s="215" t="n"/>
      <c r="B30" s="216" t="s">
        <v>196</v>
      </c>
      <c r="C30" s="217" t="s">
        <v>197</v>
      </c>
      <c r="D30" s="218" t="n">
        <v>6</v>
      </c>
      <c r="E30" s="219" t="s">
        <v>191</v>
      </c>
      <c r="F30" s="220" t="n">
        <v>26.5</v>
      </c>
      <c r="G30" s="220" t="n">
        <f aca="false" ca="false" dt2D="false" dtr="false" t="normal">F30*курс_6</f>
        <v>2650</v>
      </c>
      <c r="H30" s="220" t="n">
        <f aca="false" ca="false" dt2D="false" dtr="false" t="normal">G30-G30*скидка_6</f>
        <v>2650</v>
      </c>
    </row>
    <row ht="15" outlineLevel="0" r="31">
      <c r="A31" s="215" t="n"/>
      <c r="B31" s="221" t="s"/>
      <c r="C31" s="222" t="s"/>
      <c r="D31" s="223" t="s"/>
      <c r="E31" s="224" t="s"/>
      <c r="F31" s="225" t="s"/>
      <c r="G31" s="225" t="s"/>
      <c r="H31" s="225" t="s"/>
    </row>
    <row ht="15" outlineLevel="0" r="32">
      <c r="A32" s="215" t="n"/>
      <c r="B32" s="221" t="s"/>
      <c r="C32" s="222" t="s"/>
      <c r="D32" s="223" t="s"/>
      <c r="E32" s="224" t="s"/>
      <c r="F32" s="225" t="s"/>
      <c r="G32" s="225" t="s"/>
      <c r="H32" s="225" t="s"/>
    </row>
    <row ht="15" outlineLevel="0" r="33">
      <c r="A33" s="215" t="n"/>
      <c r="B33" s="221" t="s"/>
      <c r="C33" s="222" t="s"/>
      <c r="D33" s="223" t="s"/>
      <c r="E33" s="224" t="s"/>
      <c r="F33" s="225" t="s"/>
      <c r="G33" s="225" t="s"/>
      <c r="H33" s="225" t="s"/>
    </row>
    <row ht="15" outlineLevel="0" r="34">
      <c r="A34" s="215" t="n"/>
      <c r="B34" s="221" t="s"/>
      <c r="C34" s="222" t="s"/>
      <c r="D34" s="223" t="s"/>
      <c r="E34" s="224" t="s"/>
      <c r="F34" s="225" t="s"/>
      <c r="G34" s="225" t="s"/>
      <c r="H34" s="225" t="s"/>
    </row>
    <row ht="15" outlineLevel="0" r="35">
      <c r="A35" s="215" t="n"/>
      <c r="B35" s="221" t="s"/>
      <c r="C35" s="222" t="s"/>
      <c r="D35" s="223" t="s"/>
      <c r="E35" s="224" t="s"/>
      <c r="F35" s="225" t="s"/>
      <c r="G35" s="225" t="s"/>
      <c r="H35" s="225" t="s"/>
    </row>
    <row ht="15" outlineLevel="0" r="36">
      <c r="A36" s="215" t="n"/>
      <c r="B36" s="226" t="s"/>
      <c r="C36" s="227" t="s"/>
      <c r="D36" s="228" t="s"/>
      <c r="E36" s="229" t="s"/>
      <c r="F36" s="230" t="s"/>
      <c r="G36" s="230" t="s"/>
      <c r="H36" s="230" t="s"/>
    </row>
    <row ht="15" outlineLevel="0" r="37">
      <c r="A37" s="231" t="n"/>
      <c r="B37" s="232" t="s"/>
      <c r="C37" s="232" t="s"/>
      <c r="D37" s="232" t="s"/>
      <c r="E37" s="232" t="s"/>
      <c r="F37" s="232" t="s"/>
      <c r="G37" s="232" t="s"/>
      <c r="H37" s="233" t="s"/>
    </row>
    <row customHeight="true" ht="105.75" outlineLevel="0" r="38">
      <c r="A38" s="215" t="n"/>
      <c r="B38" s="216" t="s">
        <v>198</v>
      </c>
      <c r="C38" s="217" t="s">
        <v>199</v>
      </c>
      <c r="D38" s="218" t="n">
        <v>6</v>
      </c>
      <c r="E38" s="216" t="s">
        <v>191</v>
      </c>
      <c r="F38" s="220" t="n">
        <v>19.5</v>
      </c>
      <c r="G38" s="220" t="n">
        <f aca="false" ca="false" dt2D="false" dtr="false" t="normal">F38*курс_6</f>
        <v>1950</v>
      </c>
      <c r="H38" s="220" t="n">
        <f aca="false" ca="false" dt2D="false" dtr="false" t="normal">G38-G38*скидка_6</f>
        <v>1950</v>
      </c>
    </row>
    <row ht="15" outlineLevel="0" r="39">
      <c r="A39" s="231" t="n"/>
      <c r="B39" s="232" t="s"/>
      <c r="C39" s="232" t="s"/>
      <c r="D39" s="232" t="s"/>
      <c r="E39" s="232" t="s"/>
      <c r="F39" s="232" t="s"/>
      <c r="G39" s="232" t="s"/>
      <c r="H39" s="233" t="s"/>
    </row>
    <row customHeight="true" ht="106.5" outlineLevel="0" r="40">
      <c r="A40" s="234" t="n"/>
      <c r="B40" s="216" t="n"/>
      <c r="C40" s="235" t="s">
        <v>200</v>
      </c>
      <c r="D40" s="218" t="n"/>
      <c r="E40" s="216" t="n"/>
      <c r="F40" s="220" t="n">
        <v>207.83</v>
      </c>
      <c r="G40" s="220" t="n">
        <f aca="false" ca="false" dt2D="false" dtr="false" t="normal">F40*курс_6</f>
        <v>20783</v>
      </c>
      <c r="H40" s="220" t="n">
        <f aca="false" ca="false" dt2D="false" dtr="false" t="normal">G40-G40*скидка_6</f>
        <v>20783</v>
      </c>
    </row>
    <row customHeight="true" ht="14.25" outlineLevel="0" r="41">
      <c r="A41" s="231" t="n"/>
      <c r="B41" s="232" t="s"/>
      <c r="C41" s="232" t="s"/>
      <c r="D41" s="232" t="s"/>
      <c r="E41" s="232" t="s"/>
      <c r="F41" s="232" t="s"/>
      <c r="G41" s="232" t="s"/>
      <c r="H41" s="233" t="s"/>
    </row>
    <row ht="31.5" outlineLevel="0" r="42">
      <c r="A42" s="236" t="n"/>
      <c r="B42" s="237" t="n"/>
      <c r="C42" s="235" t="s">
        <v>201</v>
      </c>
      <c r="D42" s="238" t="n"/>
      <c r="E42" s="237" t="n"/>
      <c r="F42" s="239" t="n">
        <v>297.47</v>
      </c>
      <c r="G42" s="239" t="n">
        <f aca="false" ca="false" dt2D="false" dtr="false" t="normal">F42*курс_6</f>
        <v>29747.000000000004</v>
      </c>
      <c r="H42" s="239" t="n">
        <f aca="false" ca="false" dt2D="false" dtr="false" t="normal">G42-G42*скидка_6</f>
        <v>29747.000000000004</v>
      </c>
    </row>
    <row ht="15" outlineLevel="0" r="43">
      <c r="A43" s="240" t="n"/>
      <c r="B43" s="241" t="s"/>
      <c r="C43" s="241" t="s"/>
      <c r="D43" s="241" t="s"/>
      <c r="E43" s="241" t="s"/>
      <c r="F43" s="241" t="s"/>
      <c r="G43" s="241" t="s"/>
      <c r="H43" s="242" t="s"/>
      <c r="I43" s="211" t="n"/>
    </row>
    <row outlineLevel="0" r="44">
      <c r="A44" s="237" t="n"/>
      <c r="B44" s="237" t="n"/>
      <c r="C44" s="243" t="s">
        <v>202</v>
      </c>
      <c r="D44" s="238" t="n"/>
      <c r="E44" s="237" t="n"/>
      <c r="F44" s="239" t="n">
        <v>16.72</v>
      </c>
      <c r="G44" s="239" t="n">
        <f aca="false" ca="false" dt2D="false" dtr="false" t="normal">F44*курс_6</f>
        <v>1672</v>
      </c>
      <c r="H44" s="239" t="n">
        <f aca="false" ca="false" dt2D="false" dtr="false" t="normal">G44-G44*скидка_6</f>
        <v>1672</v>
      </c>
      <c r="I44" s="211" t="n"/>
    </row>
    <row ht="15" outlineLevel="0" r="45">
      <c r="A45" s="240" t="n"/>
      <c r="B45" s="241" t="s"/>
      <c r="C45" s="241" t="s"/>
      <c r="D45" s="241" t="s"/>
      <c r="E45" s="241" t="s"/>
      <c r="F45" s="241" t="s"/>
      <c r="G45" s="241" t="s"/>
      <c r="H45" s="242" t="s"/>
      <c r="I45" s="211" t="n"/>
    </row>
    <row outlineLevel="0" r="46">
      <c r="A46" s="237" t="n"/>
      <c r="B46" s="237" t="n"/>
      <c r="C46" s="243" t="s">
        <v>203</v>
      </c>
      <c r="D46" s="238" t="n"/>
      <c r="E46" s="237" t="n"/>
      <c r="F46" s="239" t="n">
        <v>17.5</v>
      </c>
      <c r="G46" s="239" t="n">
        <f aca="false" ca="false" dt2D="false" dtr="false" t="normal">F46*курс_6</f>
        <v>1750</v>
      </c>
      <c r="H46" s="239" t="n">
        <f aca="false" ca="false" dt2D="false" dtr="false" t="normal">G46-G46*скидка_6</f>
        <v>1750</v>
      </c>
      <c r="I46" s="211" t="n"/>
    </row>
    <row ht="15" outlineLevel="0" r="47">
      <c r="A47" s="240" t="n"/>
      <c r="B47" s="241" t="s"/>
      <c r="C47" s="241" t="s"/>
      <c r="D47" s="241" t="s"/>
      <c r="E47" s="241" t="s"/>
      <c r="F47" s="241" t="s"/>
      <c r="G47" s="241" t="s"/>
      <c r="H47" s="242" t="s"/>
    </row>
    <row outlineLevel="0" r="48">
      <c r="A48" s="234" t="n"/>
      <c r="B48" s="234" t="n"/>
      <c r="C48" s="244" t="s">
        <v>204</v>
      </c>
      <c r="D48" s="245" t="n"/>
      <c r="E48" s="234" t="n"/>
      <c r="F48" s="220" t="n">
        <v>1.5</v>
      </c>
      <c r="G48" s="239" t="n">
        <f aca="false" ca="false" dt2D="false" dtr="false" t="normal">F48*курс_6</f>
        <v>150</v>
      </c>
      <c r="H48" s="239" t="n">
        <f aca="false" ca="false" dt2D="false" dtr="false" t="normal">G48-G48*скидка_6</f>
        <v>150</v>
      </c>
    </row>
    <row ht="15" outlineLevel="0" r="49">
      <c r="A49" s="240" t="n"/>
      <c r="B49" s="241" t="s"/>
      <c r="C49" s="241" t="s"/>
      <c r="D49" s="241" t="s"/>
      <c r="E49" s="241" t="s"/>
      <c r="F49" s="241" t="s"/>
      <c r="G49" s="241" t="s"/>
      <c r="H49" s="242" t="s"/>
    </row>
    <row customHeight="true" ht="15.75" outlineLevel="0" r="50">
      <c r="A50" s="215" t="n"/>
      <c r="B50" s="234" t="n"/>
      <c r="C50" s="217" t="s">
        <v>205</v>
      </c>
      <c r="D50" s="245" t="n"/>
      <c r="E50" s="234" t="n"/>
      <c r="F50" s="220" t="n">
        <v>0.42</v>
      </c>
      <c r="G50" s="220" t="n">
        <f aca="false" ca="false" dt2D="false" dtr="false" t="normal">F50*курс_6</f>
        <v>42</v>
      </c>
      <c r="H50" s="220" t="n">
        <f aca="false" ca="false" dt2D="false" dtr="false" t="normal">G50-G50*скидка_6</f>
        <v>42</v>
      </c>
    </row>
    <row customHeight="true" ht="15.75" outlineLevel="0" r="51">
      <c r="A51" s="215" t="n"/>
      <c r="B51" s="246" t="s"/>
      <c r="C51" s="222" t="s"/>
      <c r="D51" s="247" t="s"/>
      <c r="E51" s="246" t="s"/>
      <c r="F51" s="225" t="s"/>
      <c r="G51" s="225" t="s"/>
      <c r="H51" s="225" t="s"/>
    </row>
    <row customHeight="true" ht="15.75" outlineLevel="0" r="52">
      <c r="A52" s="215" t="n"/>
      <c r="B52" s="246" t="s"/>
      <c r="C52" s="222" t="s"/>
      <c r="D52" s="247" t="s"/>
      <c r="E52" s="246" t="s"/>
      <c r="F52" s="225" t="s"/>
      <c r="G52" s="225" t="s"/>
      <c r="H52" s="225" t="s"/>
    </row>
    <row customHeight="true" ht="15.75" outlineLevel="0" r="53">
      <c r="A53" s="215" t="n"/>
      <c r="B53" s="246" t="s"/>
      <c r="C53" s="222" t="s"/>
      <c r="D53" s="247" t="s"/>
      <c r="E53" s="246" t="s"/>
      <c r="F53" s="225" t="s"/>
      <c r="G53" s="225" t="s"/>
      <c r="H53" s="225" t="s"/>
    </row>
    <row customHeight="true" ht="15.75" outlineLevel="0" r="54">
      <c r="A54" s="215" t="n"/>
      <c r="B54" s="246" t="s"/>
      <c r="C54" s="222" t="s"/>
      <c r="D54" s="247" t="s"/>
      <c r="E54" s="246" t="s"/>
      <c r="F54" s="225" t="s"/>
      <c r="G54" s="225" t="s"/>
      <c r="H54" s="225" t="s"/>
    </row>
    <row customHeight="true" ht="15.75" outlineLevel="0" r="55">
      <c r="A55" s="215" t="n"/>
      <c r="B55" s="248" t="s"/>
      <c r="C55" s="227" t="s"/>
      <c r="D55" s="249" t="s"/>
      <c r="E55" s="248" t="s"/>
      <c r="F55" s="230" t="s"/>
      <c r="G55" s="230" t="s"/>
      <c r="H55" s="230" t="s"/>
    </row>
  </sheetData>
  <mergeCells count="48">
    <mergeCell ref="H50:H55"/>
    <mergeCell ref="G50:G55"/>
    <mergeCell ref="A49:H49"/>
    <mergeCell ref="A47:H47"/>
    <mergeCell ref="F50:F55"/>
    <mergeCell ref="A45:H45"/>
    <mergeCell ref="A43:H43"/>
    <mergeCell ref="B50:B55"/>
    <mergeCell ref="C50:C55"/>
    <mergeCell ref="D50:D55"/>
    <mergeCell ref="E50:E55"/>
    <mergeCell ref="A41:H41"/>
    <mergeCell ref="A39:H39"/>
    <mergeCell ref="A1:C2"/>
    <mergeCell ref="A3:H3"/>
    <mergeCell ref="A5:H5"/>
    <mergeCell ref="B6:B12"/>
    <mergeCell ref="C6:C12"/>
    <mergeCell ref="D6:D12"/>
    <mergeCell ref="F6:F12"/>
    <mergeCell ref="E6:E12"/>
    <mergeCell ref="H6:H12"/>
    <mergeCell ref="G6:G12"/>
    <mergeCell ref="H14:H20"/>
    <mergeCell ref="G14:G20"/>
    <mergeCell ref="F14:F20"/>
    <mergeCell ref="E14:E20"/>
    <mergeCell ref="D14:D20"/>
    <mergeCell ref="C14:C20"/>
    <mergeCell ref="A13:H13"/>
    <mergeCell ref="B14:B20"/>
    <mergeCell ref="A21:H21"/>
    <mergeCell ref="B22:B28"/>
    <mergeCell ref="C22:C28"/>
    <mergeCell ref="D22:D28"/>
    <mergeCell ref="E22:E28"/>
    <mergeCell ref="G22:G28"/>
    <mergeCell ref="F22:F28"/>
    <mergeCell ref="H22:H28"/>
    <mergeCell ref="B30:B36"/>
    <mergeCell ref="C30:C36"/>
    <mergeCell ref="E30:E36"/>
    <mergeCell ref="A37:H37"/>
    <mergeCell ref="H30:H36"/>
    <mergeCell ref="G30:G36"/>
    <mergeCell ref="D30:D36"/>
    <mergeCell ref="F30:F36"/>
    <mergeCell ref="A29:H29"/>
  </mergeCells>
  <hyperlinks>
    <hyperlink display="https://modusline.ru/catalog/podvesnye-sistemy-modus/podvesnaya-sistema-modus" r:id="rId1" ref="A5"/>
  </hyperlinks>
  <pageMargins bottom="0.75" footer="0.300000011920929" header="0.300000011920929" left="0.700000047683716" right="0.700000047683716" top="0.75"/>
  <pageSetup fitToHeight="0" fitToWidth="0" orientation="portrait" paperHeight="297mm" paperSize="9" paperWidth="210mm" scale="100"/>
  <drawing r:id="rId2"/>
</worksheet>
</file>

<file path=xl/worksheets/sheet6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I65"/>
  <sheetViews>
    <sheetView showZeros="true" workbookViewId="0">
      <pane activePane="bottomLeft" state="frozen" topLeftCell="A5" xSplit="0" ySplit="4"/>
    </sheetView>
  </sheetViews>
  <sheetFormatPr baseColWidth="8" customHeight="false" defaultColWidth="9.14062530925693" defaultRowHeight="15.75" zeroHeight="false"/>
  <cols>
    <col customWidth="true" max="1" min="1" outlineLevel="0" width="19.8554691511089"/>
    <col customWidth="true" max="2" min="2" outlineLevel="0" width="9.00000016916618"/>
    <col customWidth="true" max="3" min="3" outlineLevel="0" style="15" width="41.5703128237946"/>
    <col customWidth="true" max="4" min="4" outlineLevel="0" width="10.1406248017584"/>
    <col customWidth="true" max="5" min="5" outlineLevel="0" width="18.0000003383324"/>
    <col customWidth="true" hidden="true" max="6" min="6" outlineLevel="0" style="250" width="10.2851563273142"/>
    <col customWidth="true" hidden="true" max="7" min="7" outlineLevel="0" style="20" width="9.14062530925693"/>
    <col bestFit="true" customWidth="true" max="8" min="8" outlineLevel="0" style="20" width="9.14062530925693"/>
  </cols>
  <sheetData>
    <row customHeight="true" ht="31.5" outlineLevel="0" r="1">
      <c r="A1" s="21" t="n"/>
      <c r="B1" s="21" t="s"/>
      <c r="C1" s="21" t="s"/>
      <c r="D1" s="178" t="s">
        <v>2</v>
      </c>
      <c r="E1" s="179" t="n">
        <f aca="false" ca="false" dt2D="false" dtr="false" t="normal">'Ваша скидка'!C11</f>
        <v>0</v>
      </c>
      <c r="F1" s="251" t="n"/>
    </row>
    <row customHeight="true" ht="29.25" outlineLevel="0" r="2">
      <c r="A2" s="21" t="s"/>
      <c r="B2" s="21" t="s"/>
      <c r="C2" s="21" t="s"/>
      <c r="D2" s="178" t="s">
        <v>21</v>
      </c>
      <c r="E2" s="180" t="n">
        <f aca="false" ca="false" dt2D="false" dtr="false" t="normal">'Ваша скидка'!H2</f>
        <v>100</v>
      </c>
      <c r="F2" s="252" t="n"/>
    </row>
    <row ht="18.75" outlineLevel="0" r="3">
      <c r="A3" s="197" t="s">
        <v>206</v>
      </c>
      <c r="B3" s="198" t="s"/>
      <c r="C3" s="198" t="s"/>
      <c r="D3" s="198" t="s"/>
      <c r="E3" s="198" t="s"/>
      <c r="F3" s="198" t="s"/>
      <c r="G3" s="198" t="s"/>
      <c r="H3" s="199" t="s"/>
    </row>
    <row outlineLevel="0" r="4">
      <c r="A4" s="34" t="n"/>
      <c r="B4" s="34" t="n"/>
      <c r="C4" s="200" t="n"/>
      <c r="D4" s="202" t="s">
        <v>23</v>
      </c>
      <c r="E4" s="202" t="s">
        <v>22</v>
      </c>
      <c r="F4" s="253" t="s">
        <v>24</v>
      </c>
      <c r="G4" s="39" t="s">
        <v>25</v>
      </c>
      <c r="H4" s="30" t="s">
        <v>26</v>
      </c>
    </row>
    <row ht="21" outlineLevel="0" r="5">
      <c r="A5" s="254" t="s">
        <v>207</v>
      </c>
      <c r="B5" s="255" t="s"/>
      <c r="C5" s="255" t="s"/>
      <c r="D5" s="255" t="s"/>
      <c r="E5" s="255" t="s"/>
      <c r="F5" s="255" t="s"/>
      <c r="G5" s="255" t="s"/>
      <c r="H5" s="256" t="s"/>
    </row>
    <row customHeight="true" ht="15" outlineLevel="0" r="6">
      <c r="A6" s="34" t="n"/>
      <c r="B6" s="25" t="s">
        <v>208</v>
      </c>
      <c r="C6" s="36" t="s">
        <v>209</v>
      </c>
      <c r="D6" s="257" t="n">
        <v>5.8</v>
      </c>
      <c r="E6" s="219" t="s">
        <v>210</v>
      </c>
      <c r="F6" s="258" t="n">
        <v>18.9945756</v>
      </c>
      <c r="G6" s="220" t="n">
        <f aca="false" ca="false" dt2D="false" dtr="false" t="normal">F6*курс_6</f>
        <v>1899.45756</v>
      </c>
      <c r="H6" s="220" t="n">
        <f aca="false" ca="false" dt2D="false" dtr="false" t="normal">G6-G6*скидка_6</f>
        <v>1899.45756</v>
      </c>
    </row>
    <row ht="15" outlineLevel="0" r="7">
      <c r="A7" s="34" t="n"/>
      <c r="B7" s="43" t="s"/>
      <c r="C7" s="42" t="s"/>
      <c r="D7" s="257" t="n">
        <v>2.9</v>
      </c>
      <c r="E7" s="224" t="s"/>
      <c r="F7" s="258" t="n">
        <f aca="false" ca="false" dt2D="false" dtr="false" t="normal">F6/5.8*2.9</f>
        <v>9.4972878</v>
      </c>
      <c r="G7" s="220" t="n">
        <f aca="false" ca="false" dt2D="false" dtr="false" t="normal">F7*курс_6</f>
        <v>949.72878</v>
      </c>
      <c r="H7" s="220" t="n">
        <f aca="false" ca="false" dt2D="false" dtr="false" t="normal">G7-G7*'Ваша скидка'!D11</f>
        <v>949.72878</v>
      </c>
    </row>
    <row ht="15" outlineLevel="0" r="8">
      <c r="A8" s="34" t="n"/>
      <c r="B8" s="43" t="s"/>
      <c r="C8" s="42" t="s"/>
      <c r="D8" s="257" t="n"/>
      <c r="E8" s="224" t="s"/>
      <c r="F8" s="258" t="n"/>
      <c r="G8" s="220" t="n"/>
      <c r="H8" s="220" t="n"/>
    </row>
    <row ht="15" outlineLevel="0" r="9">
      <c r="A9" s="34" t="n"/>
      <c r="B9" s="43" t="s"/>
      <c r="C9" s="42" t="s"/>
      <c r="D9" s="257" t="n"/>
      <c r="E9" s="224" t="s"/>
      <c r="F9" s="258" t="n"/>
      <c r="G9" s="220" t="n"/>
      <c r="H9" s="220" t="n"/>
    </row>
    <row ht="15" outlineLevel="0" r="10">
      <c r="A10" s="34" t="n"/>
      <c r="B10" s="43" t="s"/>
      <c r="C10" s="42" t="s"/>
      <c r="D10" s="257" t="n"/>
      <c r="E10" s="224" t="s"/>
      <c r="F10" s="258" t="n"/>
      <c r="G10" s="220" t="n"/>
      <c r="H10" s="220" t="n"/>
    </row>
    <row ht="15" outlineLevel="0" r="11">
      <c r="A11" s="34" t="n"/>
      <c r="B11" s="43" t="s"/>
      <c r="C11" s="42" t="s"/>
      <c r="D11" s="257" t="n"/>
      <c r="E11" s="224" t="s"/>
      <c r="F11" s="258" t="n"/>
      <c r="G11" s="220" t="n"/>
      <c r="H11" s="220" t="n"/>
    </row>
    <row ht="15" outlineLevel="0" r="12">
      <c r="A12" s="34" t="n"/>
      <c r="B12" s="46" t="s"/>
      <c r="C12" s="45" t="s"/>
      <c r="D12" s="257" t="n"/>
      <c r="E12" s="229" t="s"/>
      <c r="F12" s="258" t="n"/>
      <c r="G12" s="220" t="n"/>
      <c r="H12" s="220" t="n"/>
    </row>
    <row ht="15" outlineLevel="0" r="13">
      <c r="A13" s="259" t="n"/>
      <c r="B13" s="260" t="s"/>
      <c r="C13" s="260" t="s"/>
      <c r="D13" s="260" t="s"/>
      <c r="E13" s="260" t="s"/>
      <c r="F13" s="260" t="s"/>
      <c r="G13" s="260" t="s"/>
      <c r="H13" s="260" t="s"/>
      <c r="I13" s="211" t="n"/>
    </row>
    <row ht="15" outlineLevel="0" r="14">
      <c r="A14" s="34" t="n"/>
      <c r="B14" s="25" t="s">
        <v>211</v>
      </c>
      <c r="C14" s="36" t="s">
        <v>212</v>
      </c>
      <c r="D14" s="257" t="n">
        <v>5.8</v>
      </c>
      <c r="E14" s="219" t="s">
        <v>213</v>
      </c>
      <c r="F14" s="258" t="n">
        <v>52.468416</v>
      </c>
      <c r="G14" s="220" t="n">
        <f aca="false" ca="false" dt2D="false" dtr="false" t="normal">F14*курс_6</f>
        <v>5246.8416</v>
      </c>
      <c r="H14" s="220" t="n">
        <f aca="false" ca="false" dt2D="false" dtr="false" t="normal">G14-G14*скидка_6</f>
        <v>5246.8416</v>
      </c>
    </row>
    <row ht="15" outlineLevel="0" r="15">
      <c r="A15" s="34" t="n"/>
      <c r="B15" s="43" t="s"/>
      <c r="C15" s="42" t="s"/>
      <c r="D15" s="257" t="n">
        <v>2.9</v>
      </c>
      <c r="E15" s="224" t="s"/>
      <c r="F15" s="258" t="n">
        <f aca="false" ca="false" dt2D="false" dtr="false" t="normal">F14/5.8*2.9</f>
        <v>26.234208</v>
      </c>
      <c r="G15" s="220" t="n">
        <f aca="false" ca="false" dt2D="false" dtr="false" t="normal">F15*курс_6</f>
        <v>2623.4208</v>
      </c>
      <c r="H15" s="220" t="n">
        <f aca="false" ca="false" dt2D="false" dtr="false" t="normal">G15-G15*'Ваша скидка'!D11</f>
        <v>2623.4208</v>
      </c>
    </row>
    <row ht="15" outlineLevel="0" r="16">
      <c r="A16" s="34" t="n"/>
      <c r="B16" s="43" t="s"/>
      <c r="C16" s="42" t="s"/>
      <c r="D16" s="149" t="n"/>
      <c r="E16" s="224" t="s"/>
      <c r="F16" s="261" t="n"/>
      <c r="G16" s="262" t="n"/>
      <c r="H16" s="262" t="n"/>
    </row>
    <row ht="15" outlineLevel="0" r="17">
      <c r="A17" s="34" t="n"/>
      <c r="B17" s="43" t="s"/>
      <c r="C17" s="42" t="s"/>
      <c r="D17" s="149" t="n"/>
      <c r="E17" s="224" t="s"/>
      <c r="F17" s="261" t="n"/>
      <c r="G17" s="262" t="n"/>
      <c r="H17" s="262" t="n"/>
    </row>
    <row ht="15" outlineLevel="0" r="18">
      <c r="A18" s="34" t="n"/>
      <c r="B18" s="43" t="s"/>
      <c r="C18" s="42" t="s"/>
      <c r="D18" s="149" t="n"/>
      <c r="E18" s="224" t="s"/>
      <c r="F18" s="261" t="n"/>
      <c r="G18" s="262" t="n"/>
      <c r="H18" s="262" t="n"/>
    </row>
    <row ht="15" outlineLevel="0" r="19">
      <c r="A19" s="34" t="n"/>
      <c r="B19" s="43" t="s"/>
      <c r="C19" s="42" t="s"/>
      <c r="D19" s="149" t="n"/>
      <c r="E19" s="224" t="s"/>
      <c r="F19" s="261" t="n"/>
      <c r="G19" s="262" t="n"/>
      <c r="H19" s="262" t="n"/>
    </row>
    <row ht="15" outlineLevel="0" r="20">
      <c r="A20" s="34" t="n"/>
      <c r="B20" s="46" t="s"/>
      <c r="C20" s="45" t="s"/>
      <c r="D20" s="149" t="n"/>
      <c r="E20" s="229" t="s"/>
      <c r="F20" s="261" t="n"/>
      <c r="G20" s="262" t="n"/>
      <c r="H20" s="262" t="n"/>
    </row>
    <row ht="15" outlineLevel="0" r="21">
      <c r="A21" s="263" t="n"/>
      <c r="B21" s="209" t="s"/>
      <c r="C21" s="209" t="s"/>
      <c r="D21" s="209" t="s"/>
      <c r="E21" s="209" t="s"/>
      <c r="F21" s="209" t="s"/>
      <c r="G21" s="209" t="s"/>
      <c r="H21" s="264" t="s"/>
      <c r="I21" s="211" t="n"/>
    </row>
    <row ht="15" outlineLevel="0" r="22">
      <c r="A22" s="34" t="n"/>
      <c r="B22" s="25" t="s">
        <v>214</v>
      </c>
      <c r="C22" s="36" t="s">
        <v>215</v>
      </c>
      <c r="D22" s="25" t="s">
        <v>216</v>
      </c>
      <c r="E22" s="25" t="s">
        <v>8</v>
      </c>
      <c r="F22" s="186" t="n">
        <v>25.46775</v>
      </c>
      <c r="G22" s="39" t="n">
        <f aca="false" ca="false" dt2D="false" dtr="false" t="normal">F22*курс_6</f>
        <v>2546.775</v>
      </c>
      <c r="H22" s="39" t="n">
        <f aca="false" ca="false" dt2D="false" dtr="false" t="normal">G22-G22*скидка_6</f>
        <v>2546.775</v>
      </c>
    </row>
    <row ht="15" outlineLevel="0" r="23">
      <c r="A23" s="34" t="n"/>
      <c r="B23" s="43" t="s"/>
      <c r="C23" s="42" t="s"/>
      <c r="D23" s="43" t="s"/>
      <c r="E23" s="43" t="s"/>
      <c r="F23" s="265" t="s"/>
      <c r="G23" s="99" t="s"/>
      <c r="H23" s="99" t="s"/>
    </row>
    <row ht="15" outlineLevel="0" r="24">
      <c r="A24" s="34" t="n"/>
      <c r="B24" s="43" t="s"/>
      <c r="C24" s="42" t="s"/>
      <c r="D24" s="43" t="s"/>
      <c r="E24" s="43" t="s"/>
      <c r="F24" s="265" t="s"/>
      <c r="G24" s="99" t="s"/>
      <c r="H24" s="99" t="s"/>
    </row>
    <row ht="15" outlineLevel="0" r="25">
      <c r="A25" s="34" t="n"/>
      <c r="B25" s="43" t="s"/>
      <c r="C25" s="42" t="s"/>
      <c r="D25" s="43" t="s"/>
      <c r="E25" s="43" t="s"/>
      <c r="F25" s="265" t="s"/>
      <c r="G25" s="99" t="s"/>
      <c r="H25" s="99" t="s"/>
    </row>
    <row ht="15" outlineLevel="0" r="26">
      <c r="A26" s="34" t="n"/>
      <c r="B26" s="43" t="s"/>
      <c r="C26" s="42" t="s"/>
      <c r="D26" s="43" t="s"/>
      <c r="E26" s="43" t="s"/>
      <c r="F26" s="265" t="s"/>
      <c r="G26" s="99" t="s"/>
      <c r="H26" s="99" t="s"/>
    </row>
    <row ht="15" outlineLevel="0" r="27">
      <c r="A27" s="34" t="n"/>
      <c r="B27" s="43" t="s"/>
      <c r="C27" s="42" t="s"/>
      <c r="D27" s="43" t="s"/>
      <c r="E27" s="43" t="s"/>
      <c r="F27" s="265" t="s"/>
      <c r="G27" s="99" t="s"/>
      <c r="H27" s="99" t="s"/>
    </row>
    <row ht="15" outlineLevel="0" r="28">
      <c r="A28" s="34" t="n"/>
      <c r="B28" s="46" t="s"/>
      <c r="C28" s="45" t="s"/>
      <c r="D28" s="46" t="s"/>
      <c r="E28" s="46" t="s"/>
      <c r="F28" s="266" t="s"/>
      <c r="G28" s="102" t="s"/>
      <c r="H28" s="102" t="s"/>
    </row>
    <row customHeight="true" ht="15.75" outlineLevel="0" r="29">
      <c r="A29" s="267" t="n"/>
      <c r="B29" s="268" t="s"/>
      <c r="C29" s="268" t="s"/>
      <c r="D29" s="268" t="s"/>
      <c r="E29" s="268" t="s"/>
      <c r="F29" s="268" t="s"/>
      <c r="G29" s="268" t="s"/>
      <c r="H29" s="269" t="s"/>
    </row>
    <row ht="21" outlineLevel="0" r="30">
      <c r="A30" s="115" t="s">
        <v>217</v>
      </c>
      <c r="B30" s="116" t="s"/>
      <c r="C30" s="116" t="s"/>
      <c r="D30" s="116" t="s"/>
      <c r="E30" s="116" t="s"/>
      <c r="F30" s="116" t="s"/>
      <c r="G30" s="116" t="s"/>
      <c r="H30" s="117" t="s"/>
    </row>
    <row ht="15" outlineLevel="0" r="31">
      <c r="A31" s="34" t="n"/>
      <c r="B31" s="25" t="s">
        <v>218</v>
      </c>
      <c r="C31" s="36" t="s">
        <v>219</v>
      </c>
      <c r="D31" s="25" t="n">
        <v>5.8</v>
      </c>
      <c r="E31" s="270" t="s">
        <v>210</v>
      </c>
      <c r="F31" s="271" t="n">
        <v>21.2900688</v>
      </c>
      <c r="G31" s="39" t="n">
        <f aca="false" ca="false" dt2D="false" dtr="false" t="normal">F31*курс_6</f>
        <v>2129.00688</v>
      </c>
      <c r="H31" s="39" t="n">
        <f aca="false" ca="false" dt2D="false" dtr="false" t="normal">G31-G31*скидка_6</f>
        <v>2129.00688</v>
      </c>
    </row>
    <row ht="15" outlineLevel="0" r="32">
      <c r="A32" s="34" t="n"/>
      <c r="B32" s="43" t="s"/>
      <c r="C32" s="42" t="s"/>
      <c r="D32" s="46" t="s"/>
      <c r="E32" s="270" t="s">
        <v>220</v>
      </c>
      <c r="F32" s="271" t="n">
        <v>22.308</v>
      </c>
      <c r="G32" s="39" t="n">
        <f aca="false" ca="false" dt2D="false" dtr="false" t="normal">F32*курс_6</f>
        <v>2230.8</v>
      </c>
      <c r="H32" s="39" t="n">
        <f aca="false" ca="false" dt2D="false" dtr="false" t="normal">G32-G32*скидка_6</f>
        <v>2230.8</v>
      </c>
    </row>
    <row ht="15" outlineLevel="0" r="33">
      <c r="A33" s="34" t="n"/>
      <c r="B33" s="43" t="s"/>
      <c r="C33" s="42" t="s"/>
      <c r="D33" s="25" t="n">
        <v>2.9</v>
      </c>
      <c r="E33" s="270" t="s">
        <v>210</v>
      </c>
      <c r="F33" s="258" t="n">
        <f aca="false" ca="false" dt2D="false" dtr="false" t="normal">F31/5.8*2.9</f>
        <v>10.6450344</v>
      </c>
      <c r="G33" s="220" t="n">
        <f aca="false" ca="false" dt2D="false" dtr="false" t="normal">F33*курс_6</f>
        <v>1064.50344</v>
      </c>
      <c r="H33" s="220" t="n">
        <f aca="false" ca="false" dt2D="false" dtr="false" t="normal">G33-G33*'Ваша скидка'!D11</f>
        <v>1064.50344</v>
      </c>
    </row>
    <row ht="15" outlineLevel="0" r="34">
      <c r="A34" s="34" t="n"/>
      <c r="B34" s="43" t="s"/>
      <c r="C34" s="42" t="s"/>
      <c r="D34" s="46" t="s"/>
      <c r="E34" s="270" t="s">
        <v>220</v>
      </c>
      <c r="F34" s="258" t="n">
        <f aca="false" ca="false" dt2D="false" dtr="false" t="normal">F32/5.8*2.9</f>
        <v>11.154</v>
      </c>
      <c r="G34" s="220" t="n">
        <f aca="false" ca="false" dt2D="false" dtr="false" t="normal">F34*курс_6</f>
        <v>1115.4</v>
      </c>
      <c r="H34" s="220" t="n">
        <f aca="false" ca="false" dt2D="false" dtr="false" t="normal">G34-G34*'Ваша скидка'!D11</f>
        <v>1115.4</v>
      </c>
    </row>
    <row ht="15" outlineLevel="0" r="35">
      <c r="A35" s="34" t="n"/>
      <c r="B35" s="43" t="s"/>
      <c r="C35" s="42" t="s"/>
      <c r="D35" s="38" t="n"/>
      <c r="E35" s="270" t="n"/>
      <c r="F35" s="272" t="n"/>
      <c r="G35" s="39" t="n"/>
      <c r="H35" s="39" t="n"/>
    </row>
    <row ht="15" outlineLevel="0" r="36">
      <c r="A36" s="34" t="n"/>
      <c r="B36" s="43" t="s"/>
      <c r="C36" s="42" t="s"/>
      <c r="D36" s="38" t="n"/>
      <c r="E36" s="270" t="n"/>
      <c r="F36" s="272" t="n"/>
      <c r="G36" s="39" t="n"/>
      <c r="H36" s="39" t="n"/>
    </row>
    <row ht="15" outlineLevel="0" r="37">
      <c r="A37" s="34" t="n"/>
      <c r="B37" s="46" t="s"/>
      <c r="C37" s="45" t="s"/>
      <c r="D37" s="38" t="n"/>
      <c r="E37" s="270" t="n"/>
      <c r="F37" s="273" t="n"/>
      <c r="G37" s="39" t="n"/>
      <c r="H37" s="39" t="n"/>
    </row>
    <row customHeight="true" ht="15.75" outlineLevel="0" r="38">
      <c r="A38" s="274" t="n"/>
      <c r="B38" s="213" t="s"/>
      <c r="C38" s="213" t="s"/>
      <c r="D38" s="213" t="s"/>
      <c r="E38" s="213" t="s"/>
      <c r="F38" s="213" t="s"/>
      <c r="G38" s="213" t="s"/>
      <c r="H38" s="275" t="s"/>
      <c r="I38" s="211" t="n"/>
    </row>
    <row ht="15" outlineLevel="0" r="39">
      <c r="A39" s="34" t="n"/>
      <c r="B39" s="25" t="s">
        <v>221</v>
      </c>
      <c r="C39" s="36" t="s">
        <v>222</v>
      </c>
      <c r="D39" s="25" t="n">
        <v>5.8</v>
      </c>
      <c r="E39" s="276" t="s">
        <v>210</v>
      </c>
      <c r="F39" s="258" t="n">
        <v>60.918858</v>
      </c>
      <c r="G39" s="220" t="n">
        <f aca="false" ca="false" dt2D="false" dtr="false" t="normal">F39*курс_6</f>
        <v>6091.885799999999</v>
      </c>
      <c r="H39" s="220" t="n">
        <f aca="false" ca="false" dt2D="false" dtr="false" t="normal">G39-G39*скидка_6</f>
        <v>6091.885799999999</v>
      </c>
    </row>
    <row ht="15" outlineLevel="0" r="40">
      <c r="A40" s="34" t="n"/>
      <c r="B40" s="43" t="s"/>
      <c r="C40" s="42" t="s"/>
      <c r="D40" s="25" t="n">
        <v>2.9</v>
      </c>
      <c r="E40" s="277" t="s"/>
      <c r="F40" s="258" t="n">
        <f aca="false" ca="false" dt2D="false" dtr="false" t="normal">F39/5.8*2.9</f>
        <v>30.459428999999997</v>
      </c>
      <c r="G40" s="220" t="n">
        <f aca="false" ca="false" dt2D="false" dtr="false" t="normal">F40*курс_6</f>
        <v>3045.9428999999996</v>
      </c>
      <c r="H40" s="220" t="n">
        <f aca="false" ca="false" dt2D="false" dtr="false" t="normal">G40-G40*'Ваша скидка'!D11</f>
        <v>3045.9428999999996</v>
      </c>
    </row>
    <row ht="15" outlineLevel="0" r="41">
      <c r="A41" s="34" t="n"/>
      <c r="B41" s="43" t="s"/>
      <c r="C41" s="42" t="s"/>
      <c r="D41" s="38" t="n"/>
      <c r="E41" s="277" t="s"/>
      <c r="F41" s="258" t="n"/>
      <c r="G41" s="220" t="n"/>
      <c r="H41" s="220" t="n"/>
    </row>
    <row ht="15" outlineLevel="0" r="42">
      <c r="A42" s="34" t="n"/>
      <c r="B42" s="43" t="s"/>
      <c r="C42" s="42" t="s"/>
      <c r="D42" s="38" t="n"/>
      <c r="E42" s="277" t="s"/>
      <c r="F42" s="258" t="n"/>
      <c r="G42" s="220" t="n"/>
      <c r="H42" s="220" t="n"/>
    </row>
    <row ht="15" outlineLevel="0" r="43">
      <c r="A43" s="34" t="n"/>
      <c r="B43" s="43" t="s"/>
      <c r="C43" s="42" t="s"/>
      <c r="D43" s="38" t="n"/>
      <c r="E43" s="277" t="s"/>
      <c r="F43" s="258" t="n"/>
      <c r="G43" s="220" t="n"/>
      <c r="H43" s="220" t="n"/>
    </row>
    <row ht="15" outlineLevel="0" r="44">
      <c r="A44" s="34" t="n"/>
      <c r="B44" s="43" t="s"/>
      <c r="C44" s="42" t="s"/>
      <c r="D44" s="38" t="n"/>
      <c r="E44" s="277" t="s"/>
      <c r="F44" s="258" t="n"/>
      <c r="G44" s="220" t="n"/>
      <c r="H44" s="220" t="n"/>
    </row>
    <row ht="15" outlineLevel="0" r="45">
      <c r="A45" s="34" t="n"/>
      <c r="B45" s="46" t="s"/>
      <c r="C45" s="45" t="s"/>
      <c r="D45" s="38" t="n"/>
      <c r="E45" s="278" t="s"/>
      <c r="F45" s="258" t="n"/>
      <c r="G45" s="220" t="n"/>
      <c r="H45" s="220" t="n"/>
    </row>
    <row customHeight="true" ht="15.75" outlineLevel="0" r="46">
      <c r="A46" s="263" t="n"/>
      <c r="B46" s="209" t="s"/>
      <c r="C46" s="209" t="s"/>
      <c r="D46" s="209" t="s"/>
      <c r="E46" s="209" t="s"/>
      <c r="F46" s="209" t="s"/>
      <c r="G46" s="209" t="s"/>
      <c r="H46" s="264" t="s"/>
      <c r="I46" s="211" t="n"/>
    </row>
    <row ht="15" outlineLevel="0" r="47">
      <c r="A47" s="34" t="n"/>
      <c r="B47" s="25" t="s">
        <v>223</v>
      </c>
      <c r="C47" s="36" t="s">
        <v>224</v>
      </c>
      <c r="D47" s="25" t="n">
        <v>5</v>
      </c>
      <c r="E47" s="162" t="s">
        <v>210</v>
      </c>
      <c r="F47" s="279" t="n">
        <v>12.3477354</v>
      </c>
      <c r="G47" s="39" t="n">
        <f aca="false" ca="false" dt2D="false" dtr="false" t="normal">F47*курс_6</f>
        <v>1234.7735399999997</v>
      </c>
      <c r="H47" s="39" t="n">
        <f aca="false" ca="false" dt2D="false" dtr="false" t="normal">G47-G47*скидка_6</f>
        <v>1234.7735399999997</v>
      </c>
    </row>
    <row ht="15" outlineLevel="0" r="48">
      <c r="A48" s="34" t="n"/>
      <c r="B48" s="43" t="s"/>
      <c r="C48" s="42" t="s"/>
      <c r="D48" s="43" t="s"/>
      <c r="E48" s="164" t="s"/>
      <c r="F48" s="280" t="s"/>
      <c r="G48" s="99" t="s"/>
      <c r="H48" s="99" t="s"/>
    </row>
    <row ht="15" outlineLevel="0" r="49">
      <c r="A49" s="34" t="n"/>
      <c r="B49" s="43" t="s"/>
      <c r="C49" s="42" t="s"/>
      <c r="D49" s="43" t="s"/>
      <c r="E49" s="164" t="s"/>
      <c r="F49" s="280" t="s"/>
      <c r="G49" s="99" t="s"/>
      <c r="H49" s="99" t="s"/>
    </row>
    <row ht="15" outlineLevel="0" r="50">
      <c r="A50" s="34" t="n"/>
      <c r="B50" s="43" t="s"/>
      <c r="C50" s="42" t="s"/>
      <c r="D50" s="43" t="s"/>
      <c r="E50" s="164" t="s"/>
      <c r="F50" s="280" t="s"/>
      <c r="G50" s="99" t="s"/>
      <c r="H50" s="99" t="s"/>
    </row>
    <row ht="15" outlineLevel="0" r="51">
      <c r="A51" s="34" t="n"/>
      <c r="B51" s="43" t="s"/>
      <c r="C51" s="42" t="s"/>
      <c r="D51" s="43" t="s"/>
      <c r="E51" s="164" t="s"/>
      <c r="F51" s="280" t="s"/>
      <c r="G51" s="99" t="s"/>
      <c r="H51" s="99" t="s"/>
    </row>
    <row ht="15" outlineLevel="0" r="52">
      <c r="A52" s="34" t="n"/>
      <c r="B52" s="43" t="s"/>
      <c r="C52" s="42" t="s"/>
      <c r="D52" s="43" t="s"/>
      <c r="E52" s="164" t="s"/>
      <c r="F52" s="280" t="s"/>
      <c r="G52" s="99" t="s"/>
      <c r="H52" s="99" t="s"/>
    </row>
    <row ht="15" outlineLevel="0" r="53">
      <c r="A53" s="34" t="n"/>
      <c r="B53" s="46" t="s"/>
      <c r="C53" s="45" t="s"/>
      <c r="D53" s="46" t="s"/>
      <c r="E53" s="166" t="s"/>
      <c r="F53" s="281" t="s"/>
      <c r="G53" s="102" t="s"/>
      <c r="H53" s="102" t="s"/>
      <c r="I53" s="0" t="s">
        <v>225</v>
      </c>
    </row>
    <row customHeight="true" ht="15.75" outlineLevel="0" r="54">
      <c r="A54" s="47" t="n"/>
      <c r="B54" s="48" t="s"/>
      <c r="C54" s="48" t="s"/>
      <c r="D54" s="48" t="s"/>
      <c r="E54" s="48" t="s"/>
      <c r="F54" s="48" t="s"/>
      <c r="G54" s="48" t="s"/>
      <c r="H54" s="49" t="s"/>
    </row>
    <row ht="15" outlineLevel="0" r="55">
      <c r="A55" s="34" t="n"/>
      <c r="B55" s="50" t="n"/>
      <c r="C55" s="36" t="s">
        <v>226</v>
      </c>
      <c r="D55" s="25" t="s">
        <v>216</v>
      </c>
      <c r="E55" s="25" t="s">
        <v>8</v>
      </c>
      <c r="F55" s="186" t="n">
        <v>32.3197875</v>
      </c>
      <c r="G55" s="39" t="n">
        <f aca="false" ca="false" dt2D="false" dtr="false" t="normal">F55*курс_6</f>
        <v>3231.9787499999998</v>
      </c>
      <c r="H55" s="39" t="n">
        <f aca="false" ca="false" dt2D="false" dtr="false" t="normal">G55-G55*скидка_6</f>
        <v>3231.9787499999998</v>
      </c>
    </row>
    <row ht="15" outlineLevel="0" r="56">
      <c r="A56" s="34" t="n"/>
      <c r="B56" s="51" t="s"/>
      <c r="C56" s="42" t="s"/>
      <c r="D56" s="43" t="s"/>
      <c r="E56" s="43" t="s"/>
      <c r="F56" s="265" t="s"/>
      <c r="G56" s="99" t="s"/>
      <c r="H56" s="99" t="s"/>
    </row>
    <row ht="15" outlineLevel="0" r="57">
      <c r="A57" s="34" t="n"/>
      <c r="B57" s="51" t="s"/>
      <c r="C57" s="42" t="s"/>
      <c r="D57" s="43" t="s"/>
      <c r="E57" s="43" t="s"/>
      <c r="F57" s="265" t="s"/>
      <c r="G57" s="99" t="s"/>
      <c r="H57" s="99" t="s"/>
    </row>
    <row ht="15" outlineLevel="0" r="58">
      <c r="A58" s="34" t="n"/>
      <c r="B58" s="51" t="s"/>
      <c r="C58" s="42" t="s"/>
      <c r="D58" s="43" t="s"/>
      <c r="E58" s="43" t="s"/>
      <c r="F58" s="265" t="s"/>
      <c r="G58" s="99" t="s"/>
      <c r="H58" s="99" t="s"/>
    </row>
    <row ht="15" outlineLevel="0" r="59">
      <c r="A59" s="34" t="n"/>
      <c r="B59" s="51" t="s"/>
      <c r="C59" s="42" t="s"/>
      <c r="D59" s="43" t="s"/>
      <c r="E59" s="43" t="s"/>
      <c r="F59" s="265" t="s"/>
      <c r="G59" s="99" t="s"/>
      <c r="H59" s="99" t="s"/>
    </row>
    <row ht="15" outlineLevel="0" r="60">
      <c r="A60" s="34" t="n"/>
      <c r="B60" s="51" t="s"/>
      <c r="C60" s="42" t="s"/>
      <c r="D60" s="43" t="s"/>
      <c r="E60" s="43" t="s"/>
      <c r="F60" s="265" t="s"/>
      <c r="G60" s="99" t="s"/>
      <c r="H60" s="99" t="s"/>
    </row>
    <row ht="15" outlineLevel="0" r="61">
      <c r="A61" s="34" t="n"/>
      <c r="B61" s="55" t="s"/>
      <c r="C61" s="45" t="s"/>
      <c r="D61" s="46" t="s"/>
      <c r="E61" s="46" t="s"/>
      <c r="F61" s="266" t="s"/>
      <c r="G61" s="102" t="s"/>
      <c r="H61" s="102" t="s"/>
    </row>
    <row customHeight="true" ht="15.75" outlineLevel="0" r="62">
      <c r="A62" s="47" t="n"/>
      <c r="B62" s="48" t="s"/>
      <c r="C62" s="48" t="s"/>
      <c r="D62" s="48" t="s"/>
      <c r="E62" s="48" t="s"/>
      <c r="F62" s="48" t="s"/>
      <c r="G62" s="48" t="s"/>
      <c r="H62" s="49" t="s"/>
    </row>
    <row customHeight="true" ht="106.5" outlineLevel="0" r="63">
      <c r="A63" s="34" t="n"/>
      <c r="B63" s="34" t="n"/>
      <c r="C63" s="36" t="s">
        <v>227</v>
      </c>
      <c r="D63" s="38" t="s">
        <v>216</v>
      </c>
      <c r="E63" s="25" t="s">
        <v>8</v>
      </c>
      <c r="F63" s="186" t="n">
        <v>35</v>
      </c>
      <c r="G63" s="39" t="n">
        <f aca="false" ca="false" dt2D="false" dtr="false" t="normal">F63*курс_6</f>
        <v>3500</v>
      </c>
      <c r="H63" s="39" t="n">
        <f aca="false" ca="false" dt2D="false" dtr="false" t="normal">G63-G63*скидка_6</f>
        <v>3500</v>
      </c>
    </row>
    <row customHeight="true" ht="15.75" outlineLevel="0" r="64">
      <c r="A64" s="47" t="n"/>
      <c r="B64" s="48" t="s"/>
      <c r="C64" s="48" t="s"/>
      <c r="D64" s="48" t="s"/>
      <c r="E64" s="48" t="s"/>
      <c r="F64" s="48" t="s"/>
      <c r="G64" s="48" t="s"/>
      <c r="H64" s="49" t="s"/>
    </row>
    <row outlineLevel="0" r="65">
      <c r="A65" s="25" t="n"/>
      <c r="B65" s="25" t="n"/>
      <c r="C65" s="36" t="s">
        <v>228</v>
      </c>
      <c r="D65" s="25" t="s">
        <v>229</v>
      </c>
      <c r="E65" s="25" t="s">
        <v>8</v>
      </c>
      <c r="F65" s="186" t="n">
        <v>1.4553</v>
      </c>
      <c r="G65" s="39" t="n">
        <f aca="false" ca="false" dt2D="false" dtr="false" t="normal">F65*курс_6</f>
        <v>145.53</v>
      </c>
      <c r="H65" s="39" t="n">
        <f aca="false" ca="false" dt2D="false" dtr="false" t="normal">G65-G65*скидка_6</f>
        <v>145.53</v>
      </c>
    </row>
  </sheetData>
  <mergeCells count="46">
    <mergeCell ref="A64:H64"/>
    <mergeCell ref="A62:H62"/>
    <mergeCell ref="H55:H61"/>
    <mergeCell ref="G55:G61"/>
    <mergeCell ref="F55:F61"/>
    <mergeCell ref="C55:C61"/>
    <mergeCell ref="B55:B61"/>
    <mergeCell ref="D55:D61"/>
    <mergeCell ref="E55:E61"/>
    <mergeCell ref="A54:H54"/>
    <mergeCell ref="B39:B45"/>
    <mergeCell ref="B31:B37"/>
    <mergeCell ref="C31:C37"/>
    <mergeCell ref="B14:B20"/>
    <mergeCell ref="C14:C20"/>
    <mergeCell ref="B22:B28"/>
    <mergeCell ref="C22:C28"/>
    <mergeCell ref="C39:C45"/>
    <mergeCell ref="E39:E45"/>
    <mergeCell ref="A5:H5"/>
    <mergeCell ref="A1:C2"/>
    <mergeCell ref="B6:B12"/>
    <mergeCell ref="C6:C12"/>
    <mergeCell ref="E6:E12"/>
    <mergeCell ref="A13:H13"/>
    <mergeCell ref="A3:H3"/>
    <mergeCell ref="A21:H21"/>
    <mergeCell ref="E14:E20"/>
    <mergeCell ref="D22:D28"/>
    <mergeCell ref="E22:E28"/>
    <mergeCell ref="F22:F28"/>
    <mergeCell ref="G22:G28"/>
    <mergeCell ref="H22:H28"/>
    <mergeCell ref="A29:H29"/>
    <mergeCell ref="A30:H30"/>
    <mergeCell ref="D31:D32"/>
    <mergeCell ref="D33:D34"/>
    <mergeCell ref="A38:H38"/>
    <mergeCell ref="H47:H53"/>
    <mergeCell ref="G47:G53"/>
    <mergeCell ref="F47:F53"/>
    <mergeCell ref="D47:D53"/>
    <mergeCell ref="A46:H46"/>
    <mergeCell ref="E47:E53"/>
    <mergeCell ref="C47:C53"/>
    <mergeCell ref="B47:B53"/>
  </mergeCells>
  <hyperlinks>
    <hyperlink display="https://modusline.ru/catalog/podvesnye-sistemy-modus/podvesnaya-sistema-modus-air-soft" r:id="rId1" ref="A30"/>
    <hyperlink display="https://modusline.ru/catalog/podvesnye-sistemy-modus/podvesnaya-sistema-modus" r:id="rId2" ref="A5"/>
  </hyperlinks>
  <pageMargins bottom="0.75" footer="0.300000011920929" header="0.300000011920929" left="0.700000047683716" right="0.700000047683716" top="0.75"/>
  <drawing r:id="rId3"/>
</worksheet>
</file>

<file path=xl/worksheets/sheet7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I92"/>
  <sheetViews>
    <sheetView showZeros="true" workbookViewId="0">
      <pane activePane="bottomLeft" state="frozen" topLeftCell="A4" xSplit="0" ySplit="3"/>
    </sheetView>
  </sheetViews>
  <sheetFormatPr baseColWidth="8" customHeight="false" defaultColWidth="9.14062530925693" defaultRowHeight="15.75" zeroHeight="false"/>
  <cols>
    <col customWidth="true" max="1" min="1" outlineLevel="0" width="19.8554691511089"/>
    <col customWidth="true" max="2" min="2" outlineLevel="0" style="282" width="11.8554691511089"/>
    <col customWidth="true" max="3" min="3" outlineLevel="0" style="15" width="30.0000010149971"/>
    <col customWidth="true" max="4" min="4" outlineLevel="0" style="250" width="10.8554689819427"/>
    <col customWidth="true" max="5" min="5" outlineLevel="0" style="283" width="14.1406254784231"/>
    <col customWidth="true" max="6" min="6" outlineLevel="0" style="284" width="5.99999966166764"/>
    <col customWidth="true" hidden="true" max="7" min="7" outlineLevel="0" style="284" width="5.99999966166764"/>
    <col customWidth="true" hidden="true" max="8" min="8" outlineLevel="0" style="131" width="10.8554689819427"/>
    <col customWidth="true" max="9" min="9" outlineLevel="0" style="131" width="10.2851563273142"/>
  </cols>
  <sheetData>
    <row customHeight="true" ht="29.25" outlineLevel="0" r="1">
      <c r="A1" s="21" t="n"/>
      <c r="B1" s="21" t="s"/>
      <c r="C1" s="21" t="s"/>
      <c r="D1" s="28" t="s">
        <v>2</v>
      </c>
      <c r="E1" s="285" t="n">
        <f aca="false" ca="false" dt2D="false" dtr="false" t="normal">'Ваша скидка'!C12</f>
        <v>0</v>
      </c>
    </row>
    <row customHeight="true" ht="30.75" outlineLevel="0" r="2">
      <c r="A2" s="21" t="s"/>
      <c r="B2" s="21" t="s"/>
      <c r="C2" s="21" t="s"/>
      <c r="D2" s="286" t="s">
        <v>21</v>
      </c>
      <c r="E2" s="287" t="n">
        <f aca="false" ca="false" dt2D="false" dtr="false" t="normal">'Ваша скидка'!H2</f>
        <v>100</v>
      </c>
    </row>
    <row customHeight="true" ht="22.5" outlineLevel="0" r="3">
      <c r="A3" s="288" t="s">
        <v>230</v>
      </c>
      <c r="B3" s="289" t="s"/>
      <c r="C3" s="290" t="s"/>
      <c r="D3" s="202" t="s">
        <v>23</v>
      </c>
      <c r="E3" s="202" t="s">
        <v>22</v>
      </c>
      <c r="F3" s="291" t="s"/>
      <c r="G3" s="202" t="s">
        <v>24</v>
      </c>
      <c r="H3" s="154" t="s">
        <v>25</v>
      </c>
      <c r="I3" s="154" t="s">
        <v>26</v>
      </c>
    </row>
    <row customHeight="true" ht="18.75" outlineLevel="0" r="4">
      <c r="A4" s="292" t="s">
        <v>20</v>
      </c>
      <c r="B4" s="293" t="s"/>
      <c r="C4" s="293" t="s"/>
      <c r="D4" s="293" t="s"/>
      <c r="E4" s="293" t="s"/>
      <c r="F4" s="293" t="s"/>
      <c r="G4" s="293" t="s"/>
      <c r="H4" s="293" t="s"/>
      <c r="I4" s="294" t="s"/>
    </row>
    <row ht="15" outlineLevel="0" r="5">
      <c r="A5" s="34" t="n"/>
      <c r="B5" s="162" t="s">
        <v>231</v>
      </c>
      <c r="C5" s="36" t="s">
        <v>232</v>
      </c>
      <c r="D5" s="25" t="s">
        <v>216</v>
      </c>
      <c r="E5" s="25" t="s">
        <v>8</v>
      </c>
      <c r="F5" s="295" t="s"/>
      <c r="G5" s="25" t="n">
        <v>133.93</v>
      </c>
      <c r="H5" s="39" t="n">
        <f aca="false" ca="false" dt2D="false" dtr="false" t="normal">G5*курс_7</f>
        <v>13393</v>
      </c>
      <c r="I5" s="39" t="n">
        <f aca="false" ca="false" dt2D="false" dtr="false" t="normal">H5-H5*скидка_7</f>
        <v>13393</v>
      </c>
    </row>
    <row ht="15" outlineLevel="0" r="6">
      <c r="A6" s="34" t="n"/>
      <c r="B6" s="164" t="s"/>
      <c r="C6" s="42" t="s"/>
      <c r="D6" s="43" t="s"/>
      <c r="E6" s="296" t="s"/>
      <c r="F6" s="297" t="s"/>
      <c r="G6" s="43" t="s"/>
      <c r="H6" s="99" t="s"/>
      <c r="I6" s="99" t="s"/>
    </row>
    <row ht="15" outlineLevel="0" r="7">
      <c r="A7" s="34" t="n"/>
      <c r="B7" s="164" t="s"/>
      <c r="C7" s="42" t="s"/>
      <c r="D7" s="43" t="s"/>
      <c r="E7" s="296" t="s"/>
      <c r="F7" s="297" t="s"/>
      <c r="G7" s="43" t="s"/>
      <c r="H7" s="99" t="s"/>
      <c r="I7" s="99" t="s"/>
    </row>
    <row ht="15" outlineLevel="0" r="8">
      <c r="A8" s="34" t="n"/>
      <c r="B8" s="164" t="s"/>
      <c r="C8" s="42" t="s"/>
      <c r="D8" s="43" t="s"/>
      <c r="E8" s="296" t="s"/>
      <c r="F8" s="297" t="s"/>
      <c r="G8" s="43" t="s"/>
      <c r="H8" s="99" t="s"/>
      <c r="I8" s="99" t="s"/>
    </row>
    <row ht="15" outlineLevel="0" r="9">
      <c r="A9" s="34" t="n"/>
      <c r="B9" s="164" t="s"/>
      <c r="C9" s="42" t="s"/>
      <c r="D9" s="43" t="s"/>
      <c r="E9" s="296" t="s"/>
      <c r="F9" s="297" t="s"/>
      <c r="G9" s="43" t="s"/>
      <c r="H9" s="99" t="s"/>
      <c r="I9" s="99" t="s"/>
    </row>
    <row ht="15" outlineLevel="0" r="10">
      <c r="A10" s="34" t="n"/>
      <c r="B10" s="164" t="s"/>
      <c r="C10" s="42" t="s"/>
      <c r="D10" s="43" t="s"/>
      <c r="E10" s="296" t="s"/>
      <c r="F10" s="297" t="s"/>
      <c r="G10" s="43" t="s"/>
      <c r="H10" s="99" t="s"/>
      <c r="I10" s="99" t="s"/>
    </row>
    <row ht="15" outlineLevel="0" r="11">
      <c r="A11" s="34" t="n"/>
      <c r="B11" s="166" t="s"/>
      <c r="C11" s="45" t="s"/>
      <c r="D11" s="46" t="s"/>
      <c r="E11" s="298" t="s"/>
      <c r="F11" s="299" t="s"/>
      <c r="G11" s="46" t="s"/>
      <c r="H11" s="102" t="s"/>
      <c r="I11" s="102" t="s"/>
    </row>
    <row customHeight="true" ht="15.75" outlineLevel="0" r="12">
      <c r="A12" s="47" t="n"/>
      <c r="B12" s="48" t="s"/>
      <c r="C12" s="48" t="s"/>
      <c r="D12" s="48" t="s"/>
      <c r="E12" s="48" t="s"/>
      <c r="F12" s="48" t="s"/>
      <c r="G12" s="48" t="s"/>
      <c r="H12" s="48" t="s"/>
      <c r="I12" s="49" t="s"/>
    </row>
    <row customHeight="true" ht="15.75" outlineLevel="0" r="13">
      <c r="A13" s="34" t="n"/>
      <c r="B13" s="300" t="s">
        <v>233</v>
      </c>
      <c r="C13" s="301" t="s">
        <v>234</v>
      </c>
      <c r="D13" s="302" t="s">
        <v>216</v>
      </c>
      <c r="E13" s="303" t="s">
        <v>8</v>
      </c>
      <c r="F13" s="304" t="s"/>
      <c r="G13" s="302" t="n">
        <v>191.07</v>
      </c>
      <c r="H13" s="76" t="n">
        <f aca="false" ca="false" dt2D="false" dtr="false" t="normal">G13*курс_7</f>
        <v>19107</v>
      </c>
      <c r="I13" s="76" t="n">
        <f aca="false" ca="false" dt2D="false" dtr="false" t="normal">H13-H13*скидка_7</f>
        <v>19107</v>
      </c>
    </row>
    <row customHeight="true" ht="15.75" outlineLevel="0" r="14">
      <c r="A14" s="34" t="n"/>
      <c r="B14" s="164" t="s"/>
      <c r="C14" s="42" t="s"/>
      <c r="D14" s="43" t="s"/>
      <c r="E14" s="305" t="s"/>
      <c r="F14" s="306" t="s"/>
      <c r="G14" s="43" t="s"/>
      <c r="H14" s="99" t="s"/>
      <c r="I14" s="99" t="s"/>
    </row>
    <row customHeight="true" ht="15.75" outlineLevel="0" r="15">
      <c r="A15" s="34" t="n"/>
      <c r="B15" s="164" t="s"/>
      <c r="C15" s="42" t="s"/>
      <c r="D15" s="43" t="s"/>
      <c r="E15" s="305" t="s"/>
      <c r="F15" s="306" t="s"/>
      <c r="G15" s="43" t="s"/>
      <c r="H15" s="99" t="s"/>
      <c r="I15" s="99" t="s"/>
    </row>
    <row customHeight="true" ht="15.75" outlineLevel="0" r="16">
      <c r="A16" s="34" t="n"/>
      <c r="B16" s="164" t="s"/>
      <c r="C16" s="42" t="s"/>
      <c r="D16" s="43" t="s"/>
      <c r="E16" s="305" t="s"/>
      <c r="F16" s="306" t="s"/>
      <c r="G16" s="43" t="s"/>
      <c r="H16" s="99" t="s"/>
      <c r="I16" s="99" t="s"/>
    </row>
    <row customHeight="true" ht="15.75" outlineLevel="0" r="17">
      <c r="A17" s="34" t="n"/>
      <c r="B17" s="164" t="s"/>
      <c r="C17" s="42" t="s"/>
      <c r="D17" s="43" t="s"/>
      <c r="E17" s="305" t="s"/>
      <c r="F17" s="306" t="s"/>
      <c r="G17" s="43" t="s"/>
      <c r="H17" s="99" t="s"/>
      <c r="I17" s="99" t="s"/>
    </row>
    <row customHeight="true" ht="15.75" outlineLevel="0" r="18">
      <c r="A18" s="34" t="n"/>
      <c r="B18" s="164" t="s"/>
      <c r="C18" s="42" t="s"/>
      <c r="D18" s="43" t="s"/>
      <c r="E18" s="305" t="s"/>
      <c r="F18" s="306" t="s"/>
      <c r="G18" s="43" t="s"/>
      <c r="H18" s="99" t="s"/>
      <c r="I18" s="99" t="s"/>
    </row>
    <row customHeight="true" ht="15.75" outlineLevel="0" r="19">
      <c r="A19" s="307" t="n"/>
      <c r="B19" s="308" t="s"/>
      <c r="C19" s="309" t="s"/>
      <c r="D19" s="310" t="s"/>
      <c r="E19" s="311" t="s"/>
      <c r="F19" s="312" t="s"/>
      <c r="G19" s="310" t="s"/>
      <c r="H19" s="313" t="s"/>
      <c r="I19" s="313" t="s"/>
    </row>
    <row customHeight="true" ht="15.75" outlineLevel="0" r="20">
      <c r="A20" s="314" t="n"/>
      <c r="B20" s="315" t="s"/>
      <c r="C20" s="315" t="s"/>
      <c r="D20" s="315" t="s"/>
      <c r="E20" s="315" t="s"/>
      <c r="F20" s="315" t="s"/>
      <c r="G20" s="315" t="s"/>
      <c r="H20" s="315" t="s"/>
      <c r="I20" s="316" t="s"/>
    </row>
    <row ht="15" outlineLevel="0" r="21">
      <c r="A21" s="215" t="n"/>
      <c r="B21" s="219" t="n"/>
      <c r="C21" s="217" t="s">
        <v>235</v>
      </c>
      <c r="D21" s="216" t="s">
        <v>229</v>
      </c>
      <c r="E21" s="216" t="s">
        <v>8</v>
      </c>
      <c r="F21" s="317" t="s"/>
      <c r="G21" s="216" t="n">
        <v>12.82</v>
      </c>
      <c r="H21" s="220" t="n">
        <f aca="false" ca="false" dt2D="false" dtr="false" t="normal">G21*курс_7</f>
        <v>1282</v>
      </c>
      <c r="I21" s="220" t="n">
        <f aca="false" ca="false" dt2D="false" dtr="false" t="normal">H21-H21*скидка_7</f>
        <v>1282</v>
      </c>
    </row>
    <row ht="15" outlineLevel="0" r="22">
      <c r="A22" s="215" t="n"/>
      <c r="B22" s="224" t="s"/>
      <c r="C22" s="222" t="s"/>
      <c r="D22" s="221" t="s"/>
      <c r="E22" s="318" t="s"/>
      <c r="F22" s="319" t="s"/>
      <c r="G22" s="221" t="s"/>
      <c r="H22" s="225" t="s"/>
      <c r="I22" s="225" t="s"/>
    </row>
    <row ht="15" outlineLevel="0" r="23">
      <c r="A23" s="215" t="n"/>
      <c r="B23" s="224" t="s"/>
      <c r="C23" s="222" t="s"/>
      <c r="D23" s="221" t="s"/>
      <c r="E23" s="318" t="s"/>
      <c r="F23" s="319" t="s"/>
      <c r="G23" s="221" t="s"/>
      <c r="H23" s="225" t="s"/>
      <c r="I23" s="225" t="s"/>
    </row>
    <row ht="15" outlineLevel="0" r="24">
      <c r="A24" s="215" t="n"/>
      <c r="B24" s="224" t="s"/>
      <c r="C24" s="222" t="s"/>
      <c r="D24" s="221" t="s"/>
      <c r="E24" s="318" t="s"/>
      <c r="F24" s="319" t="s"/>
      <c r="G24" s="221" t="s"/>
      <c r="H24" s="225" t="s"/>
      <c r="I24" s="225" t="s"/>
    </row>
    <row ht="15" outlineLevel="0" r="25">
      <c r="A25" s="215" t="n"/>
      <c r="B25" s="224" t="s"/>
      <c r="C25" s="222" t="s"/>
      <c r="D25" s="221" t="s"/>
      <c r="E25" s="318" t="s"/>
      <c r="F25" s="319" t="s"/>
      <c r="G25" s="221" t="s"/>
      <c r="H25" s="225" t="s"/>
      <c r="I25" s="225" t="s"/>
    </row>
    <row ht="15" outlineLevel="0" r="26">
      <c r="A26" s="215" t="n"/>
      <c r="B26" s="224" t="s"/>
      <c r="C26" s="222" t="s"/>
      <c r="D26" s="221" t="s"/>
      <c r="E26" s="318" t="s"/>
      <c r="F26" s="319" t="s"/>
      <c r="G26" s="221" t="s"/>
      <c r="H26" s="225" t="s"/>
      <c r="I26" s="225" t="s"/>
    </row>
    <row ht="15" outlineLevel="0" r="27">
      <c r="A27" s="215" t="n"/>
      <c r="B27" s="229" t="s"/>
      <c r="C27" s="227" t="s"/>
      <c r="D27" s="226" t="s"/>
      <c r="E27" s="320" t="s"/>
      <c r="F27" s="321" t="s"/>
      <c r="G27" s="226" t="s"/>
      <c r="H27" s="230" t="s"/>
      <c r="I27" s="230" t="s"/>
    </row>
    <row customHeight="true" ht="15.75" outlineLevel="0" r="28">
      <c r="A28" s="314" t="n"/>
      <c r="B28" s="315" t="s"/>
      <c r="C28" s="315" t="s"/>
      <c r="D28" s="315" t="s"/>
      <c r="E28" s="315" t="s"/>
      <c r="F28" s="315" t="s"/>
      <c r="G28" s="315" t="s"/>
      <c r="H28" s="315" t="s"/>
      <c r="I28" s="316" t="s"/>
    </row>
    <row ht="15" outlineLevel="0" r="29">
      <c r="A29" s="215" t="n"/>
      <c r="B29" s="219" t="n"/>
      <c r="C29" s="217" t="s">
        <v>236</v>
      </c>
      <c r="D29" s="216" t="s">
        <v>229</v>
      </c>
      <c r="E29" s="216" t="s">
        <v>8</v>
      </c>
      <c r="F29" s="317" t="s"/>
      <c r="G29" s="216" t="n">
        <v>14.29</v>
      </c>
      <c r="H29" s="220" t="n">
        <f aca="false" ca="false" dt2D="false" dtr="false" t="normal">G29*курс_7</f>
        <v>1429</v>
      </c>
      <c r="I29" s="220" t="n">
        <f aca="false" ca="false" dt2D="false" dtr="false" t="normal">H29-H29*скидка_7</f>
        <v>1429</v>
      </c>
    </row>
    <row ht="15" outlineLevel="0" r="30">
      <c r="A30" s="215" t="n"/>
      <c r="B30" s="224" t="s"/>
      <c r="C30" s="222" t="s"/>
      <c r="D30" s="221" t="s"/>
      <c r="E30" s="318" t="s"/>
      <c r="F30" s="319" t="s"/>
      <c r="G30" s="221" t="s"/>
      <c r="H30" s="225" t="s"/>
      <c r="I30" s="225" t="s"/>
    </row>
    <row ht="15" outlineLevel="0" r="31">
      <c r="A31" s="215" t="n"/>
      <c r="B31" s="224" t="s"/>
      <c r="C31" s="222" t="s"/>
      <c r="D31" s="221" t="s"/>
      <c r="E31" s="318" t="s"/>
      <c r="F31" s="319" t="s"/>
      <c r="G31" s="221" t="s"/>
      <c r="H31" s="225" t="s"/>
      <c r="I31" s="225" t="s"/>
    </row>
    <row ht="15" outlineLevel="0" r="32">
      <c r="A32" s="215" t="n"/>
      <c r="B32" s="224" t="s"/>
      <c r="C32" s="222" t="s"/>
      <c r="D32" s="221" t="s"/>
      <c r="E32" s="318" t="s"/>
      <c r="F32" s="319" t="s"/>
      <c r="G32" s="221" t="s"/>
      <c r="H32" s="225" t="s"/>
      <c r="I32" s="225" t="s"/>
    </row>
    <row ht="15" outlineLevel="0" r="33">
      <c r="A33" s="215" t="n"/>
      <c r="B33" s="224" t="s"/>
      <c r="C33" s="222" t="s"/>
      <c r="D33" s="221" t="s"/>
      <c r="E33" s="318" t="s"/>
      <c r="F33" s="319" t="s"/>
      <c r="G33" s="221" t="s"/>
      <c r="H33" s="225" t="s"/>
      <c r="I33" s="225" t="s"/>
    </row>
    <row ht="15" outlineLevel="0" r="34">
      <c r="A34" s="215" t="n"/>
      <c r="B34" s="224" t="s"/>
      <c r="C34" s="222" t="s"/>
      <c r="D34" s="221" t="s"/>
      <c r="E34" s="318" t="s"/>
      <c r="F34" s="319" t="s"/>
      <c r="G34" s="221" t="s"/>
      <c r="H34" s="225" t="s"/>
      <c r="I34" s="225" t="s"/>
    </row>
    <row ht="15" outlineLevel="0" r="35">
      <c r="A35" s="215" t="n"/>
      <c r="B35" s="229" t="s"/>
      <c r="C35" s="227" t="s"/>
      <c r="D35" s="226" t="s"/>
      <c r="E35" s="320" t="s"/>
      <c r="F35" s="321" t="s"/>
      <c r="G35" s="226" t="s"/>
      <c r="H35" s="230" t="s"/>
      <c r="I35" s="230" t="s"/>
    </row>
    <row customHeight="true" ht="15.75" outlineLevel="0" r="36">
      <c r="A36" s="314" t="n"/>
      <c r="B36" s="315" t="s"/>
      <c r="C36" s="315" t="s"/>
      <c r="D36" s="315" t="s"/>
      <c r="E36" s="315" t="s"/>
      <c r="F36" s="315" t="s"/>
      <c r="G36" s="315" t="s"/>
      <c r="H36" s="315" t="s"/>
      <c r="I36" s="316" t="s"/>
    </row>
    <row ht="18.75" outlineLevel="0" r="37">
      <c r="A37" s="322" t="s">
        <v>237</v>
      </c>
      <c r="B37" s="323" t="s"/>
      <c r="C37" s="323" t="s"/>
      <c r="D37" s="323" t="s"/>
      <c r="E37" s="323" t="s"/>
      <c r="F37" s="323" t="s"/>
      <c r="G37" s="323" t="s"/>
      <c r="H37" s="323" t="s"/>
      <c r="I37" s="324" t="s"/>
    </row>
    <row ht="15" outlineLevel="0" r="38">
      <c r="A38" s="215" t="n"/>
      <c r="B38" s="219" t="s">
        <v>238</v>
      </c>
      <c r="C38" s="217" t="s">
        <v>239</v>
      </c>
      <c r="D38" s="216" t="n">
        <v>5.4</v>
      </c>
      <c r="E38" s="325" t="s">
        <v>44</v>
      </c>
      <c r="F38" s="326" t="s">
        <v>240</v>
      </c>
      <c r="G38" s="216" t="n">
        <v>23.9387148</v>
      </c>
      <c r="H38" s="220" t="n">
        <f aca="false" ca="false" dt2D="false" dtr="false" t="normal">G38*курс_7</f>
        <v>2393.8714800000002</v>
      </c>
      <c r="I38" s="220" t="n">
        <f aca="false" ca="false" dt2D="false" dtr="false" t="normal">H38-H38*скидка_7</f>
        <v>2393.8714800000002</v>
      </c>
    </row>
    <row ht="15" outlineLevel="0" r="39">
      <c r="A39" s="215" t="n"/>
      <c r="B39" s="224" t="s"/>
      <c r="C39" s="222" t="s"/>
      <c r="D39" s="221" t="s"/>
      <c r="E39" s="327" t="s"/>
      <c r="F39" s="328" t="s"/>
      <c r="G39" s="221" t="s"/>
      <c r="H39" s="225" t="s"/>
      <c r="I39" s="225" t="s"/>
    </row>
    <row ht="15" outlineLevel="0" r="40">
      <c r="A40" s="215" t="n"/>
      <c r="B40" s="224" t="s"/>
      <c r="C40" s="222" t="s"/>
      <c r="D40" s="221" t="s"/>
      <c r="E40" s="327" t="s"/>
      <c r="F40" s="328" t="s"/>
      <c r="G40" s="221" t="s"/>
      <c r="H40" s="225" t="s"/>
      <c r="I40" s="225" t="s"/>
    </row>
    <row ht="15" outlineLevel="0" r="41">
      <c r="A41" s="215" t="n"/>
      <c r="B41" s="224" t="s"/>
      <c r="C41" s="222" t="s"/>
      <c r="D41" s="221" t="s"/>
      <c r="E41" s="327" t="s"/>
      <c r="F41" s="328" t="s"/>
      <c r="G41" s="221" t="s"/>
      <c r="H41" s="225" t="s"/>
      <c r="I41" s="225" t="s"/>
    </row>
    <row ht="15" outlineLevel="0" r="42">
      <c r="A42" s="215" t="n"/>
      <c r="B42" s="224" t="s"/>
      <c r="C42" s="222" t="s"/>
      <c r="D42" s="221" t="s"/>
      <c r="E42" s="327" t="s"/>
      <c r="F42" s="328" t="s"/>
      <c r="G42" s="221" t="s"/>
      <c r="H42" s="225" t="s"/>
      <c r="I42" s="225" t="s"/>
    </row>
    <row ht="15" outlineLevel="0" r="43">
      <c r="A43" s="215" t="n"/>
      <c r="B43" s="224" t="s"/>
      <c r="C43" s="222" t="s"/>
      <c r="D43" s="221" t="s"/>
      <c r="E43" s="327" t="s"/>
      <c r="F43" s="328" t="s"/>
      <c r="G43" s="221" t="s"/>
      <c r="H43" s="225" t="s"/>
      <c r="I43" s="225" t="s"/>
    </row>
    <row ht="15" outlineLevel="0" r="44">
      <c r="A44" s="215" t="n"/>
      <c r="B44" s="229" t="s"/>
      <c r="C44" s="227" t="s"/>
      <c r="D44" s="226" t="s"/>
      <c r="E44" s="329" t="s"/>
      <c r="F44" s="330" t="s"/>
      <c r="G44" s="226" t="s"/>
      <c r="H44" s="230" t="s"/>
      <c r="I44" s="230" t="s"/>
    </row>
    <row customHeight="true" ht="15.75" outlineLevel="0" r="45">
      <c r="A45" s="314" t="n"/>
      <c r="B45" s="315" t="s"/>
      <c r="C45" s="315" t="s"/>
      <c r="D45" s="315" t="s"/>
      <c r="E45" s="315" t="s"/>
      <c r="F45" s="315" t="s"/>
      <c r="G45" s="315" t="s"/>
      <c r="H45" s="315" t="s"/>
      <c r="I45" s="316" t="s"/>
    </row>
    <row ht="15" outlineLevel="0" r="46">
      <c r="A46" s="215" t="n"/>
      <c r="B46" s="219" t="s">
        <v>241</v>
      </c>
      <c r="C46" s="217" t="s">
        <v>242</v>
      </c>
      <c r="D46" s="216" t="n">
        <v>5.4</v>
      </c>
      <c r="E46" s="325" t="s">
        <v>44</v>
      </c>
      <c r="F46" s="326" t="s">
        <v>240</v>
      </c>
      <c r="G46" s="216" t="n">
        <v>16.2828666</v>
      </c>
      <c r="H46" s="220" t="n">
        <f aca="false" ca="false" dt2D="false" dtr="false" t="normal">G46*курс_7</f>
        <v>1628.2866600000002</v>
      </c>
      <c r="I46" s="220" t="n">
        <f aca="false" ca="false" dt2D="false" dtr="false" t="normal">H46-H46*скидка_7</f>
        <v>1628.2866600000002</v>
      </c>
    </row>
    <row ht="15" outlineLevel="0" r="47">
      <c r="A47" s="215" t="n"/>
      <c r="B47" s="224" t="s"/>
      <c r="C47" s="222" t="s"/>
      <c r="D47" s="221" t="s"/>
      <c r="E47" s="327" t="s"/>
      <c r="F47" s="328" t="s"/>
      <c r="G47" s="221" t="s"/>
      <c r="H47" s="225" t="s"/>
      <c r="I47" s="225" t="s"/>
    </row>
    <row ht="15" outlineLevel="0" r="48">
      <c r="A48" s="215" t="n"/>
      <c r="B48" s="224" t="s"/>
      <c r="C48" s="222" t="s"/>
      <c r="D48" s="221" t="s"/>
      <c r="E48" s="327" t="s"/>
      <c r="F48" s="328" t="s"/>
      <c r="G48" s="221" t="s"/>
      <c r="H48" s="225" t="s"/>
      <c r="I48" s="225" t="s"/>
    </row>
    <row ht="15" outlineLevel="0" r="49">
      <c r="A49" s="215" t="n"/>
      <c r="B49" s="224" t="s"/>
      <c r="C49" s="222" t="s"/>
      <c r="D49" s="221" t="s"/>
      <c r="E49" s="327" t="s"/>
      <c r="F49" s="328" t="s"/>
      <c r="G49" s="221" t="s"/>
      <c r="H49" s="225" t="s"/>
      <c r="I49" s="225" t="s"/>
    </row>
    <row ht="15" outlineLevel="0" r="50">
      <c r="A50" s="215" t="n"/>
      <c r="B50" s="224" t="s"/>
      <c r="C50" s="222" t="s"/>
      <c r="D50" s="221" t="s"/>
      <c r="E50" s="327" t="s"/>
      <c r="F50" s="328" t="s"/>
      <c r="G50" s="221" t="s"/>
      <c r="H50" s="225" t="s"/>
      <c r="I50" s="225" t="s"/>
    </row>
    <row ht="15" outlineLevel="0" r="51">
      <c r="A51" s="215" t="n"/>
      <c r="B51" s="224" t="s"/>
      <c r="C51" s="222" t="s"/>
      <c r="D51" s="221" t="s"/>
      <c r="E51" s="327" t="s"/>
      <c r="F51" s="328" t="s"/>
      <c r="G51" s="221" t="s"/>
      <c r="H51" s="225" t="s"/>
      <c r="I51" s="225" t="s"/>
    </row>
    <row ht="15" outlineLevel="0" r="52">
      <c r="A52" s="215" t="n"/>
      <c r="B52" s="229" t="s"/>
      <c r="C52" s="227" t="s"/>
      <c r="D52" s="226" t="s"/>
      <c r="E52" s="329" t="s"/>
      <c r="F52" s="330" t="s"/>
      <c r="G52" s="226" t="s"/>
      <c r="H52" s="230" t="s"/>
      <c r="I52" s="230" t="s"/>
    </row>
    <row customHeight="true" ht="15.75" outlineLevel="0" r="53">
      <c r="A53" s="314" t="n"/>
      <c r="B53" s="315" t="s"/>
      <c r="C53" s="315" t="s"/>
      <c r="D53" s="315" t="s"/>
      <c r="E53" s="315" t="s"/>
      <c r="F53" s="315" t="s"/>
      <c r="G53" s="315" t="s"/>
      <c r="H53" s="315" t="s"/>
      <c r="I53" s="316" t="s"/>
    </row>
    <row ht="15" outlineLevel="0" r="54">
      <c r="A54" s="215" t="n"/>
      <c r="B54" s="219" t="s">
        <v>243</v>
      </c>
      <c r="C54" s="217" t="s">
        <v>244</v>
      </c>
      <c r="D54" s="216" t="n">
        <v>5.8</v>
      </c>
      <c r="E54" s="325" t="s">
        <v>44</v>
      </c>
      <c r="F54" s="326" t="s">
        <v>240</v>
      </c>
      <c r="G54" s="331" t="n">
        <v>54.6630084</v>
      </c>
      <c r="H54" s="262" t="n">
        <f aca="false" ca="false" dt2D="false" dtr="false" t="normal">G54*курс_7</f>
        <v>5466.300840000001</v>
      </c>
      <c r="I54" s="220" t="n">
        <f aca="false" ca="false" dt2D="false" dtr="false" t="normal">H54-H54*скидка_7</f>
        <v>5466.300840000001</v>
      </c>
    </row>
    <row ht="15" outlineLevel="0" r="55">
      <c r="A55" s="215" t="n"/>
      <c r="B55" s="224" t="s"/>
      <c r="C55" s="222" t="s"/>
      <c r="D55" s="216" t="n">
        <v>1.9</v>
      </c>
      <c r="E55" s="327" t="s"/>
      <c r="F55" s="328" t="s"/>
      <c r="G55" s="331" t="n">
        <f aca="false" ca="false" dt2D="false" dtr="false" t="normal">G54/5.8*D55</f>
        <v>17.906847579310348</v>
      </c>
      <c r="H55" s="262" t="n">
        <f aca="false" ca="false" dt2D="false" dtr="false" t="normal">G55*курс_7</f>
        <v>1790.6847579310347</v>
      </c>
      <c r="I55" s="220" t="n">
        <f aca="false" ca="false" dt2D="false" dtr="false" t="normal">H55-H55*'Ваша скидка'!D12</f>
        <v>1790.6847579310347</v>
      </c>
    </row>
    <row ht="15" outlineLevel="0" r="56">
      <c r="A56" s="215" t="n"/>
      <c r="B56" s="224" t="s"/>
      <c r="C56" s="222" t="s"/>
      <c r="D56" s="216" t="n">
        <v>2.9</v>
      </c>
      <c r="E56" s="327" t="s"/>
      <c r="F56" s="328" t="s"/>
      <c r="G56" s="331" t="n">
        <f aca="false" ca="false" dt2D="false" dtr="false" t="normal">G54/5.8*D56</f>
        <v>27.331504200000005</v>
      </c>
      <c r="H56" s="262" t="n">
        <f aca="false" ca="false" dt2D="false" dtr="false" t="normal">G56*курс_7</f>
        <v>2733.1504200000004</v>
      </c>
      <c r="I56" s="220" t="n">
        <f aca="false" ca="false" dt2D="false" dtr="false" t="normal">H56-H56*'Ваша скидка'!D12</f>
        <v>2733.1504200000004</v>
      </c>
    </row>
    <row ht="15" outlineLevel="0" r="57">
      <c r="A57" s="215" t="n"/>
      <c r="B57" s="224" t="s"/>
      <c r="C57" s="222" t="s"/>
      <c r="D57" s="216" t="n">
        <v>3.9</v>
      </c>
      <c r="E57" s="327" t="s"/>
      <c r="F57" s="328" t="s"/>
      <c r="G57" s="331" t="n">
        <f aca="false" ca="false" dt2D="false" dtr="false" t="normal">G54/5.8*D57</f>
        <v>36.75616082068966</v>
      </c>
      <c r="H57" s="262" t="n">
        <f aca="false" ca="false" dt2D="false" dtr="false" t="normal">G57*курс_7</f>
        <v>3675.6160820689656</v>
      </c>
      <c r="I57" s="220" t="n">
        <f aca="false" ca="false" dt2D="false" dtr="false" t="normal">H57-H57*'Ваша скидка'!D12</f>
        <v>3675.6160820689656</v>
      </c>
    </row>
    <row ht="15" outlineLevel="0" r="58">
      <c r="A58" s="215" t="n"/>
      <c r="B58" s="224" t="s"/>
      <c r="C58" s="222" t="s"/>
      <c r="D58" s="216" t="n"/>
      <c r="E58" s="327" t="s"/>
      <c r="F58" s="328" t="s"/>
      <c r="G58" s="331" t="n"/>
      <c r="H58" s="262" t="n"/>
      <c r="I58" s="220" t="n"/>
    </row>
    <row ht="15" outlineLevel="0" r="59">
      <c r="A59" s="215" t="n"/>
      <c r="B59" s="224" t="s"/>
      <c r="C59" s="222" t="s"/>
      <c r="D59" s="216" t="n"/>
      <c r="E59" s="327" t="s"/>
      <c r="F59" s="328" t="s"/>
      <c r="G59" s="331" t="n"/>
      <c r="H59" s="262" t="n"/>
      <c r="I59" s="220" t="n"/>
    </row>
    <row ht="15" outlineLevel="0" r="60">
      <c r="A60" s="215" t="n"/>
      <c r="B60" s="229" t="s"/>
      <c r="C60" s="227" t="s"/>
      <c r="D60" s="216" t="n"/>
      <c r="E60" s="329" t="s"/>
      <c r="F60" s="330" t="s"/>
      <c r="G60" s="331" t="n"/>
      <c r="H60" s="262" t="n"/>
      <c r="I60" s="220" t="n"/>
    </row>
    <row customHeight="true" ht="15.75" outlineLevel="0" r="61">
      <c r="A61" s="314" t="n"/>
      <c r="B61" s="315" t="s"/>
      <c r="C61" s="315" t="s"/>
      <c r="D61" s="315" t="s"/>
      <c r="E61" s="315" t="s"/>
      <c r="F61" s="315" t="s"/>
      <c r="G61" s="315" t="s"/>
      <c r="H61" s="315" t="s"/>
      <c r="I61" s="316" t="s"/>
    </row>
    <row ht="15" outlineLevel="0" r="62">
      <c r="A62" s="215" t="n"/>
      <c r="B62" s="219" t="s">
        <v>245</v>
      </c>
      <c r="C62" s="217" t="s">
        <v>246</v>
      </c>
      <c r="D62" s="216" t="n">
        <v>5.8</v>
      </c>
      <c r="E62" s="325" t="s">
        <v>44</v>
      </c>
      <c r="F62" s="326" t="s">
        <v>240</v>
      </c>
      <c r="G62" s="331" t="n">
        <v>44.0431992</v>
      </c>
      <c r="H62" s="262" t="n">
        <f aca="false" ca="false" dt2D="false" dtr="false" t="normal">G62*курс_7</f>
        <v>4404.31992</v>
      </c>
      <c r="I62" s="220" t="n">
        <f aca="false" ca="false" dt2D="false" dtr="false" t="normal">H62-H62*скидка_7</f>
        <v>4404.31992</v>
      </c>
    </row>
    <row ht="15" outlineLevel="0" r="63">
      <c r="A63" s="215" t="n"/>
      <c r="B63" s="224" t="s"/>
      <c r="C63" s="222" t="s"/>
      <c r="D63" s="216" t="n">
        <v>1.9</v>
      </c>
      <c r="E63" s="327" t="s"/>
      <c r="F63" s="328" t="s"/>
      <c r="G63" s="331" t="n">
        <f aca="false" ca="false" dt2D="false" dtr="false" t="normal">G62/5.8*D63</f>
        <v>14.427944565517244</v>
      </c>
      <c r="H63" s="262" t="n">
        <f aca="false" ca="false" dt2D="false" dtr="false" t="normal">G63*курс_7</f>
        <v>1442.7944565517244</v>
      </c>
      <c r="I63" s="220" t="n">
        <f aca="false" ca="false" dt2D="false" dtr="false" t="normal">H63-H63*'Ваша скидка'!D12</f>
        <v>1442.7944565517244</v>
      </c>
    </row>
    <row ht="15" outlineLevel="0" r="64">
      <c r="A64" s="215" t="n"/>
      <c r="B64" s="224" t="s"/>
      <c r="C64" s="222" t="s"/>
      <c r="D64" s="216" t="n">
        <v>2.9</v>
      </c>
      <c r="E64" s="327" t="s"/>
      <c r="F64" s="328" t="s"/>
      <c r="G64" s="331" t="n">
        <f aca="false" ca="false" dt2D="false" dtr="false" t="normal">G62/5.8*D64</f>
        <v>22.021599600000002</v>
      </c>
      <c r="H64" s="262" t="n">
        <f aca="false" ca="false" dt2D="false" dtr="false" t="normal">G64*курс_7</f>
        <v>2202.15996</v>
      </c>
      <c r="I64" s="220" t="n">
        <f aca="false" ca="false" dt2D="false" dtr="false" t="normal">H64-H64*'Ваша скидка'!D12</f>
        <v>2202.15996</v>
      </c>
    </row>
    <row ht="15" outlineLevel="0" r="65">
      <c r="A65" s="215" t="n"/>
      <c r="B65" s="224" t="s"/>
      <c r="C65" s="222" t="s"/>
      <c r="D65" s="216" t="n">
        <v>3.9</v>
      </c>
      <c r="E65" s="327" t="s"/>
      <c r="F65" s="328" t="s"/>
      <c r="G65" s="331" t="n">
        <f aca="false" ca="false" dt2D="false" dtr="false" t="normal">G62/5.8*D65</f>
        <v>29.615254634482763</v>
      </c>
      <c r="H65" s="262" t="n">
        <f aca="false" ca="false" dt2D="false" dtr="false" t="normal">G65*курс_7</f>
        <v>2961.5254634482762</v>
      </c>
      <c r="I65" s="220" t="n">
        <f aca="false" ca="false" dt2D="false" dtr="false" t="normal">H65-H65*'Ваша скидка'!D12</f>
        <v>2961.5254634482762</v>
      </c>
    </row>
    <row ht="15" outlineLevel="0" r="66">
      <c r="A66" s="215" t="n"/>
      <c r="B66" s="224" t="s"/>
      <c r="C66" s="222" t="s"/>
      <c r="D66" s="216" t="n"/>
      <c r="E66" s="327" t="s"/>
      <c r="F66" s="328" t="s"/>
      <c r="G66" s="331" t="n"/>
      <c r="H66" s="262" t="n"/>
      <c r="I66" s="220" t="n"/>
    </row>
    <row ht="15" outlineLevel="0" r="67">
      <c r="A67" s="215" t="n"/>
      <c r="B67" s="224" t="s"/>
      <c r="C67" s="222" t="s"/>
      <c r="D67" s="216" t="n"/>
      <c r="E67" s="327" t="s"/>
      <c r="F67" s="328" t="s"/>
      <c r="G67" s="331" t="n"/>
      <c r="H67" s="262" t="n"/>
      <c r="I67" s="220" t="n"/>
    </row>
    <row ht="15" outlineLevel="0" r="68">
      <c r="A68" s="215" t="n"/>
      <c r="B68" s="229" t="s"/>
      <c r="C68" s="227" t="s"/>
      <c r="D68" s="216" t="n"/>
      <c r="E68" s="329" t="s"/>
      <c r="F68" s="330" t="s"/>
      <c r="G68" s="331" t="n"/>
      <c r="H68" s="262" t="n"/>
      <c r="I68" s="220" t="n"/>
    </row>
    <row customHeight="true" ht="15.75" outlineLevel="0" r="69">
      <c r="A69" s="314" t="n"/>
      <c r="B69" s="315" t="s"/>
      <c r="C69" s="315" t="s"/>
      <c r="D69" s="315" t="s"/>
      <c r="E69" s="315" t="s"/>
      <c r="F69" s="315" t="s"/>
      <c r="G69" s="315" t="s"/>
      <c r="H69" s="315" t="s"/>
      <c r="I69" s="316" t="s"/>
    </row>
    <row ht="15" outlineLevel="0" r="70">
      <c r="A70" s="215" t="n"/>
      <c r="B70" s="219" t="s">
        <v>247</v>
      </c>
      <c r="C70" s="217" t="s">
        <v>248</v>
      </c>
      <c r="D70" s="216" t="n">
        <v>5.8</v>
      </c>
      <c r="E70" s="325" t="s">
        <v>44</v>
      </c>
      <c r="F70" s="326" t="s">
        <v>240</v>
      </c>
      <c r="G70" s="331" t="n">
        <v>28.441413</v>
      </c>
      <c r="H70" s="262" t="n">
        <f aca="false" ca="false" dt2D="false" dtr="false" t="normal">G70*курс_7</f>
        <v>2844.1413000000002</v>
      </c>
      <c r="I70" s="220" t="n">
        <f aca="false" ca="false" dt2D="false" dtr="false" t="normal">H70-H70*скидка_7</f>
        <v>2844.1413000000002</v>
      </c>
    </row>
    <row ht="15" outlineLevel="0" r="71">
      <c r="A71" s="215" t="n"/>
      <c r="B71" s="224" t="s"/>
      <c r="C71" s="222" t="s"/>
      <c r="D71" s="216" t="n">
        <v>1.9</v>
      </c>
      <c r="E71" s="327" t="s"/>
      <c r="F71" s="328" t="s"/>
      <c r="G71" s="331" t="n">
        <f aca="false" ca="false" dt2D="false" dtr="false" t="normal">G70/5.8*D71</f>
        <v>9.317014603448277</v>
      </c>
      <c r="H71" s="262" t="n">
        <f aca="false" ca="false" dt2D="false" dtr="false" t="normal">G71*курс_7</f>
        <v>931.7014603448276</v>
      </c>
      <c r="I71" s="220" t="n">
        <f aca="false" ca="false" dt2D="false" dtr="false" t="normal">H71-H71*'Ваша скидка'!D12</f>
        <v>931.7014603448276</v>
      </c>
    </row>
    <row ht="15" outlineLevel="0" r="72">
      <c r="A72" s="215" t="n"/>
      <c r="B72" s="224" t="s"/>
      <c r="C72" s="222" t="s"/>
      <c r="D72" s="216" t="n">
        <v>2.9</v>
      </c>
      <c r="E72" s="327" t="s"/>
      <c r="F72" s="328" t="s"/>
      <c r="G72" s="331" t="n">
        <f aca="false" ca="false" dt2D="false" dtr="false" t="normal">G70/5.8*D72</f>
        <v>14.2207065</v>
      </c>
      <c r="H72" s="262" t="n">
        <f aca="false" ca="false" dt2D="false" dtr="false" t="normal">G72*курс_7</f>
        <v>1422.0706500000001</v>
      </c>
      <c r="I72" s="220" t="n">
        <f aca="false" ca="false" dt2D="false" dtr="false" t="normal">H72-H72*'Ваша скидка'!D12</f>
        <v>1422.0706500000001</v>
      </c>
    </row>
    <row ht="15" outlineLevel="0" r="73">
      <c r="A73" s="215" t="n"/>
      <c r="B73" s="224" t="s"/>
      <c r="C73" s="222" t="s"/>
      <c r="D73" s="216" t="n">
        <v>3.9</v>
      </c>
      <c r="E73" s="327" t="s"/>
      <c r="F73" s="328" t="s"/>
      <c r="G73" s="331" t="n">
        <f aca="false" ca="false" dt2D="false" dtr="false" t="normal">G70/5.8*D73</f>
        <v>19.124398396551726</v>
      </c>
      <c r="H73" s="262" t="n">
        <f aca="false" ca="false" dt2D="false" dtr="false" t="normal">G73*курс_7</f>
        <v>1912.4398396551726</v>
      </c>
      <c r="I73" s="220" t="n">
        <f aca="false" ca="false" dt2D="false" dtr="false" t="normal">H73-H73*'Ваша скидка'!D12</f>
        <v>1912.4398396551726</v>
      </c>
    </row>
    <row ht="15" outlineLevel="0" r="74">
      <c r="A74" s="215" t="n"/>
      <c r="B74" s="224" t="s"/>
      <c r="C74" s="222" t="s"/>
      <c r="D74" s="216" t="n"/>
      <c r="E74" s="327" t="s"/>
      <c r="F74" s="328" t="s"/>
      <c r="G74" s="331" t="n"/>
      <c r="H74" s="262" t="n"/>
      <c r="I74" s="220" t="n"/>
    </row>
    <row ht="15" outlineLevel="0" r="75">
      <c r="A75" s="215" t="n"/>
      <c r="B75" s="224" t="s"/>
      <c r="C75" s="222" t="s"/>
      <c r="D75" s="216" t="n"/>
      <c r="E75" s="327" t="s"/>
      <c r="F75" s="328" t="s"/>
      <c r="G75" s="331" t="n"/>
      <c r="H75" s="262" t="n"/>
      <c r="I75" s="220" t="n"/>
    </row>
    <row ht="15" outlineLevel="0" r="76">
      <c r="A76" s="215" t="n"/>
      <c r="B76" s="229" t="s"/>
      <c r="C76" s="227" t="s"/>
      <c r="D76" s="216" t="n"/>
      <c r="E76" s="329" t="s"/>
      <c r="F76" s="330" t="s"/>
      <c r="G76" s="331" t="n"/>
      <c r="H76" s="262" t="n"/>
      <c r="I76" s="220" t="n"/>
    </row>
    <row customHeight="true" ht="15.75" outlineLevel="0" r="77">
      <c r="A77" s="332" t="n"/>
      <c r="B77" s="333" t="s"/>
      <c r="C77" s="333" t="s"/>
      <c r="D77" s="333" t="s"/>
      <c r="E77" s="333" t="s"/>
      <c r="F77" s="333" t="s"/>
      <c r="G77" s="333" t="s"/>
      <c r="H77" s="333" t="s"/>
      <c r="I77" s="334" t="s"/>
    </row>
    <row ht="15" outlineLevel="0" r="78">
      <c r="A78" s="215" t="n"/>
      <c r="B78" s="219" t="s">
        <v>249</v>
      </c>
      <c r="C78" s="217" t="s">
        <v>250</v>
      </c>
      <c r="D78" s="216" t="n">
        <v>5.4</v>
      </c>
      <c r="E78" s="325" t="s">
        <v>44</v>
      </c>
      <c r="F78" s="335" t="s">
        <v>31</v>
      </c>
      <c r="G78" s="335" t="n">
        <v>22.5639414</v>
      </c>
      <c r="H78" s="336" t="n">
        <f aca="false" ca="false" dt2D="false" dtr="false" t="normal">G78*курс_7</f>
        <v>2256.39414</v>
      </c>
      <c r="I78" s="336" t="n">
        <f aca="false" ca="false" dt2D="false" dtr="false" t="normal">H78-H78*скидка_7</f>
        <v>2256.39414</v>
      </c>
    </row>
    <row ht="15" outlineLevel="0" r="79">
      <c r="A79" s="215" t="n"/>
      <c r="B79" s="224" t="s"/>
      <c r="C79" s="222" t="s"/>
      <c r="D79" s="221" t="s"/>
      <c r="E79" s="325" t="s">
        <v>167</v>
      </c>
      <c r="F79" s="335" t="s">
        <v>105</v>
      </c>
      <c r="G79" s="335" t="n">
        <v>23.9134896</v>
      </c>
      <c r="H79" s="336" t="n">
        <f aca="false" ca="false" dt2D="false" dtr="false" t="normal">G79*курс_7</f>
        <v>2391.3489600000003</v>
      </c>
      <c r="I79" s="336" t="n">
        <f aca="false" ca="false" dt2D="false" dtr="false" t="normal">H79-H79*скидка_7</f>
        <v>2391.3489600000003</v>
      </c>
    </row>
    <row ht="15" outlineLevel="0" r="80">
      <c r="A80" s="215" t="n"/>
      <c r="B80" s="224" t="s"/>
      <c r="C80" s="222" t="s"/>
      <c r="D80" s="221" t="s"/>
      <c r="E80" s="325" t="s">
        <v>114</v>
      </c>
      <c r="F80" s="335" t="s">
        <v>115</v>
      </c>
      <c r="G80" s="335" t="n">
        <v>27.2936664</v>
      </c>
      <c r="H80" s="336" t="n">
        <f aca="false" ca="false" dt2D="false" dtr="false" t="normal">G80*курс_7</f>
        <v>2729.3666399999997</v>
      </c>
      <c r="I80" s="336" t="n">
        <f aca="false" ca="false" dt2D="false" dtr="false" t="normal">H80-H80*скидка_7</f>
        <v>2729.3666399999997</v>
      </c>
    </row>
    <row ht="15" outlineLevel="0" r="81">
      <c r="A81" s="215" t="n"/>
      <c r="B81" s="224" t="s"/>
      <c r="C81" s="222" t="s"/>
      <c r="D81" s="221" t="s"/>
      <c r="E81" s="325" t="s">
        <v>126</v>
      </c>
      <c r="F81" s="335" t="s">
        <v>127</v>
      </c>
      <c r="G81" s="335" t="n">
        <v>26.1333072</v>
      </c>
      <c r="H81" s="336" t="n">
        <f aca="false" ca="false" dt2D="false" dtr="false" t="normal">G81*курс_7</f>
        <v>2613.33072</v>
      </c>
      <c r="I81" s="336" t="n">
        <f aca="false" ca="false" dt2D="false" dtr="false" t="normal">H81-H81*скидка_7</f>
        <v>2613.33072</v>
      </c>
    </row>
    <row ht="15" outlineLevel="0" r="82">
      <c r="A82" s="215" t="n"/>
      <c r="B82" s="224" t="s"/>
      <c r="C82" s="222" t="s"/>
      <c r="D82" s="221" t="s"/>
      <c r="E82" s="325" t="n"/>
      <c r="F82" s="335" t="n"/>
      <c r="G82" s="335" t="n"/>
      <c r="H82" s="336" t="n"/>
      <c r="I82" s="336" t="n"/>
    </row>
    <row ht="15" outlineLevel="0" r="83">
      <c r="A83" s="215" t="n"/>
      <c r="B83" s="224" t="s"/>
      <c r="C83" s="222" t="s"/>
      <c r="D83" s="221" t="s"/>
      <c r="E83" s="325" t="n"/>
      <c r="F83" s="335" t="n"/>
      <c r="G83" s="335" t="n"/>
      <c r="H83" s="336" t="n"/>
      <c r="I83" s="336" t="n"/>
    </row>
    <row ht="15" outlineLevel="0" r="84">
      <c r="A84" s="215" t="n"/>
      <c r="B84" s="229" t="s"/>
      <c r="C84" s="227" t="s"/>
      <c r="D84" s="226" t="s"/>
      <c r="E84" s="325" t="n"/>
      <c r="F84" s="335" t="n"/>
      <c r="G84" s="335" t="n"/>
      <c r="H84" s="336" t="n"/>
      <c r="I84" s="336" t="n"/>
    </row>
    <row customHeight="true" ht="15.75" outlineLevel="0" r="85">
      <c r="A85" s="314" t="n"/>
      <c r="B85" s="315" t="s"/>
      <c r="C85" s="315" t="s"/>
      <c r="D85" s="315" t="s"/>
      <c r="E85" s="315" t="s"/>
      <c r="F85" s="315" t="s"/>
      <c r="G85" s="315" t="s"/>
      <c r="H85" s="315" t="s"/>
      <c r="I85" s="316" t="s"/>
    </row>
    <row customHeight="true" ht="15" outlineLevel="0" r="86">
      <c r="A86" s="215" t="n"/>
      <c r="B86" s="219" t="s">
        <v>251</v>
      </c>
      <c r="C86" s="217" t="s">
        <v>252</v>
      </c>
      <c r="D86" s="216" t="n">
        <v>5.8</v>
      </c>
      <c r="E86" s="325" t="s">
        <v>44</v>
      </c>
      <c r="F86" s="335" t="s">
        <v>31</v>
      </c>
      <c r="G86" s="335" t="n">
        <v>43.5386952</v>
      </c>
      <c r="H86" s="336" t="n">
        <f aca="false" ca="false" dt2D="false" dtr="false" t="normal">G86*курс_7</f>
        <v>4353.86952</v>
      </c>
      <c r="I86" s="336" t="n">
        <f aca="false" ca="false" dt2D="false" dtr="false" t="normal">H86-H86*скидка_7</f>
        <v>4353.86952</v>
      </c>
    </row>
    <row customHeight="true" ht="15" outlineLevel="0" r="87">
      <c r="A87" s="215" t="n"/>
      <c r="B87" s="224" t="s"/>
      <c r="C87" s="222" t="s"/>
      <c r="D87" s="221" t="s"/>
      <c r="E87" s="325" t="s">
        <v>167</v>
      </c>
      <c r="F87" s="335" t="s">
        <v>105</v>
      </c>
      <c r="G87" s="335" t="n">
        <v>46.1368908</v>
      </c>
      <c r="H87" s="336" t="n">
        <f aca="false" ca="false" dt2D="false" dtr="false" t="normal">G87*курс_7</f>
        <v>4613.689079999999</v>
      </c>
      <c r="I87" s="336" t="n">
        <f aca="false" ca="false" dt2D="false" dtr="false" t="normal">H87-H87*скидка_7</f>
        <v>4613.689079999999</v>
      </c>
    </row>
    <row customHeight="true" ht="15" outlineLevel="0" r="88">
      <c r="A88" s="215" t="n"/>
      <c r="B88" s="224" t="s"/>
      <c r="C88" s="222" t="s"/>
      <c r="D88" s="221" t="s"/>
      <c r="E88" s="325" t="s">
        <v>114</v>
      </c>
      <c r="F88" s="335" t="s">
        <v>115</v>
      </c>
      <c r="G88" s="335" t="n">
        <v>52.657605</v>
      </c>
      <c r="H88" s="336" t="n">
        <f aca="false" ca="false" dt2D="false" dtr="false" t="normal">G88*курс_7</f>
        <v>5265.7605</v>
      </c>
      <c r="I88" s="336" t="n">
        <f aca="false" ca="false" dt2D="false" dtr="false" t="normal">H88-H88*скидка_7</f>
        <v>5265.7605</v>
      </c>
    </row>
    <row customHeight="true" ht="15" outlineLevel="0" r="89">
      <c r="A89" s="215" t="n"/>
      <c r="B89" s="224" t="s"/>
      <c r="C89" s="222" t="s"/>
      <c r="D89" s="221" t="s"/>
      <c r="E89" s="325" t="s">
        <v>126</v>
      </c>
      <c r="F89" s="335" t="s">
        <v>127</v>
      </c>
      <c r="G89" s="335" t="n">
        <v>50.4125622</v>
      </c>
      <c r="H89" s="336" t="n">
        <f aca="false" ca="false" dt2D="false" dtr="false" t="normal">G89*курс_7</f>
        <v>5041.256219999999</v>
      </c>
      <c r="I89" s="336" t="n">
        <f aca="false" ca="false" dt2D="false" dtr="false" t="normal">H89-H89*скидка_7</f>
        <v>5041.256219999999</v>
      </c>
    </row>
    <row customHeight="true" ht="15" outlineLevel="0" r="90">
      <c r="A90" s="215" t="n"/>
      <c r="B90" s="224" t="s"/>
      <c r="C90" s="222" t="s"/>
      <c r="D90" s="221" t="s"/>
      <c r="E90" s="337" t="n"/>
      <c r="F90" s="335" t="n"/>
      <c r="G90" s="335" t="n"/>
      <c r="H90" s="336" t="n"/>
      <c r="I90" s="336" t="n"/>
    </row>
    <row customHeight="true" ht="15" outlineLevel="0" r="91">
      <c r="A91" s="215" t="n"/>
      <c r="B91" s="224" t="s"/>
      <c r="C91" s="222" t="s"/>
      <c r="D91" s="221" t="s"/>
      <c r="E91" s="337" t="n"/>
      <c r="F91" s="335" t="n"/>
      <c r="G91" s="335" t="n"/>
      <c r="H91" s="336" t="n"/>
      <c r="I91" s="336" t="n"/>
    </row>
    <row customHeight="true" ht="15" outlineLevel="0" r="92">
      <c r="A92" s="215" t="n"/>
      <c r="B92" s="229" t="s"/>
      <c r="C92" s="227" t="s"/>
      <c r="D92" s="226" t="s"/>
      <c r="E92" s="337" t="n"/>
      <c r="F92" s="335" t="n"/>
      <c r="G92" s="335" t="n"/>
      <c r="H92" s="336" t="n"/>
      <c r="I92" s="336" t="n"/>
    </row>
  </sheetData>
  <mergeCells count="77">
    <mergeCell ref="C13:C19"/>
    <mergeCell ref="D13:D19"/>
    <mergeCell ref="B13:B19"/>
    <mergeCell ref="E13:F19"/>
    <mergeCell ref="G13:G19"/>
    <mergeCell ref="H13:H19"/>
    <mergeCell ref="I13:I19"/>
    <mergeCell ref="A20:I20"/>
    <mergeCell ref="B21:B27"/>
    <mergeCell ref="C21:C27"/>
    <mergeCell ref="D21:D27"/>
    <mergeCell ref="E21:F27"/>
    <mergeCell ref="G21:G27"/>
    <mergeCell ref="A1:C2"/>
    <mergeCell ref="A3:C3"/>
    <mergeCell ref="A4:I4"/>
    <mergeCell ref="E3:F3"/>
    <mergeCell ref="C5:C11"/>
    <mergeCell ref="H5:H11"/>
    <mergeCell ref="E5:F11"/>
    <mergeCell ref="G5:G11"/>
    <mergeCell ref="D5:D11"/>
    <mergeCell ref="B5:B11"/>
    <mergeCell ref="I5:I11"/>
    <mergeCell ref="A12:I12"/>
    <mergeCell ref="E46:E52"/>
    <mergeCell ref="D46:D52"/>
    <mergeCell ref="C46:C52"/>
    <mergeCell ref="B46:B52"/>
    <mergeCell ref="B54:B60"/>
    <mergeCell ref="C54:C60"/>
    <mergeCell ref="E54:E60"/>
    <mergeCell ref="F54:F60"/>
    <mergeCell ref="A53:I53"/>
    <mergeCell ref="A61:I61"/>
    <mergeCell ref="F62:F68"/>
    <mergeCell ref="E62:E68"/>
    <mergeCell ref="A69:I69"/>
    <mergeCell ref="A45:I45"/>
    <mergeCell ref="H21:H27"/>
    <mergeCell ref="I21:I27"/>
    <mergeCell ref="F46:F52"/>
    <mergeCell ref="G46:G52"/>
    <mergeCell ref="H46:H52"/>
    <mergeCell ref="I46:I52"/>
    <mergeCell ref="G29:G35"/>
    <mergeCell ref="I29:I35"/>
    <mergeCell ref="H29:H35"/>
    <mergeCell ref="E38:E44"/>
    <mergeCell ref="I38:I44"/>
    <mergeCell ref="H38:H44"/>
    <mergeCell ref="G38:G44"/>
    <mergeCell ref="F38:F44"/>
    <mergeCell ref="B86:B92"/>
    <mergeCell ref="C86:C92"/>
    <mergeCell ref="B62:B68"/>
    <mergeCell ref="C62:C68"/>
    <mergeCell ref="B78:B84"/>
    <mergeCell ref="B70:B76"/>
    <mergeCell ref="C70:C76"/>
    <mergeCell ref="C78:C84"/>
    <mergeCell ref="D86:D92"/>
    <mergeCell ref="B38:B44"/>
    <mergeCell ref="D38:D44"/>
    <mergeCell ref="C38:C44"/>
    <mergeCell ref="A85:I85"/>
    <mergeCell ref="F70:F76"/>
    <mergeCell ref="E70:E76"/>
    <mergeCell ref="D78:D84"/>
    <mergeCell ref="A77:I77"/>
    <mergeCell ref="A36:I36"/>
    <mergeCell ref="D29:D35"/>
    <mergeCell ref="C29:C35"/>
    <mergeCell ref="E29:F35"/>
    <mergeCell ref="B29:B35"/>
    <mergeCell ref="A28:I28"/>
    <mergeCell ref="A37:I37"/>
  </mergeCells>
  <hyperlinks>
    <hyperlink display="https://modusline.ru/catalog/razdvizhnye-sistemy-modus-dlya-shkafov-kupe/podvesnaya-sistema-modus-opk" r:id="rId1" ref="A3"/>
  </hyperlinks>
  <pageMargins bottom="0.75" footer="0.300000011920929" header="0.300000011920929" left="0.700000047683716" right="0.700000047683716" top="0.75"/>
  <drawing r:id="rId2"/>
</worksheet>
</file>

<file path=xl/worksheets/sheet8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L68"/>
  <sheetViews>
    <sheetView showZeros="true" workbookViewId="0">
      <pane activePane="bottomLeft" state="frozen" topLeftCell="A4" xSplit="0" ySplit="3"/>
    </sheetView>
  </sheetViews>
  <sheetFormatPr baseColWidth="8" customHeight="false" defaultColWidth="9.14062530925693" defaultRowHeight="15.75" zeroHeight="false"/>
  <cols>
    <col customWidth="true" max="1" min="1" outlineLevel="0" width="20.0000006766647"/>
    <col customWidth="true" max="2" min="2" outlineLevel="0" width="13.5703121471299"/>
    <col customWidth="true" max="3" min="3" outlineLevel="0" style="15" width="34.855468305278"/>
    <col customWidth="true" max="4" min="4" outlineLevel="0" width="11.570313162127"/>
    <col customWidth="true" max="5" min="5" outlineLevel="0" style="16" width="15.0000005074985"/>
    <col customWidth="true" max="6" min="6" outlineLevel="0" width="7.14062497092456"/>
    <col customWidth="true" hidden="true" max="7" min="7" outlineLevel="0" width="7.14062497092456"/>
    <col customWidth="true" hidden="true" max="8" min="8" outlineLevel="0" style="131" width="9.14062530925693"/>
    <col bestFit="true" customWidth="true" max="9" min="9" outlineLevel="0" style="131" width="9.14062530925693"/>
    <col customWidth="true" max="10" min="10" outlineLevel="0" width="10.7109374563868"/>
    <col customWidth="true" max="11" min="11" outlineLevel="0" width="10.0000003383324"/>
  </cols>
  <sheetData>
    <row customFormat="true" customHeight="true" ht="32.25" outlineLevel="0" r="1" s="338">
      <c r="A1" s="21" t="n"/>
      <c r="B1" s="21" t="s"/>
      <c r="C1" s="21" t="s"/>
      <c r="D1" s="178" t="s">
        <v>2</v>
      </c>
      <c r="E1" s="285" t="n">
        <f aca="false" ca="false" dt2D="false" dtr="false" t="normal">'Ваша скидка'!C13</f>
        <v>0</v>
      </c>
      <c r="H1" s="339" t="n"/>
      <c r="I1" s="339" t="n"/>
    </row>
    <row customHeight="true" ht="28.5" outlineLevel="0" r="2">
      <c r="A2" s="21" t="s"/>
      <c r="B2" s="21" t="s"/>
      <c r="C2" s="21" t="s"/>
      <c r="D2" s="178" t="s">
        <v>21</v>
      </c>
      <c r="E2" s="340" t="n">
        <f aca="false" ca="false" dt2D="false" dtr="false" t="normal">'Ваша скидка'!H2</f>
        <v>100</v>
      </c>
      <c r="H2" s="339" t="n"/>
      <c r="I2" s="339" t="n"/>
      <c r="J2" s="338" t="n"/>
      <c r="K2" s="338" t="n"/>
      <c r="L2" s="338" t="n"/>
    </row>
    <row outlineLevel="0" r="3">
      <c r="A3" s="34" t="n"/>
      <c r="B3" s="34" t="n"/>
      <c r="C3" s="200" t="n"/>
      <c r="D3" s="202" t="s">
        <v>23</v>
      </c>
      <c r="E3" s="202" t="s">
        <v>22</v>
      </c>
      <c r="F3" s="291" t="s"/>
      <c r="G3" s="253" t="s">
        <v>24</v>
      </c>
      <c r="H3" s="154" t="s">
        <v>25</v>
      </c>
      <c r="I3" s="154" t="s">
        <v>26</v>
      </c>
    </row>
    <row ht="21" outlineLevel="0" r="4">
      <c r="A4" s="115" t="s">
        <v>253</v>
      </c>
      <c r="B4" s="116" t="s"/>
      <c r="C4" s="116" t="s"/>
      <c r="D4" s="116" t="s"/>
      <c r="E4" s="116" t="s"/>
      <c r="F4" s="116" t="s"/>
      <c r="G4" s="116" t="s"/>
      <c r="H4" s="116" t="s"/>
      <c r="I4" s="117" t="s"/>
    </row>
    <row ht="15" outlineLevel="0" r="5">
      <c r="A5" s="34" t="n"/>
      <c r="B5" s="162" t="s">
        <v>254</v>
      </c>
      <c r="C5" s="36" t="s">
        <v>255</v>
      </c>
      <c r="D5" s="25" t="s">
        <v>216</v>
      </c>
      <c r="E5" s="25" t="s">
        <v>8</v>
      </c>
      <c r="F5" s="295" t="s"/>
      <c r="G5" s="25" t="n">
        <v>43.22241</v>
      </c>
      <c r="H5" s="39" t="n">
        <f aca="false" ca="false" dt2D="false" dtr="false" t="normal">G5*курс_8</f>
        <v>4322.241</v>
      </c>
      <c r="I5" s="39" t="n">
        <f aca="false" ca="false" dt2D="false" dtr="false" t="normal">H5-H5*скидка_8</f>
        <v>4322.241</v>
      </c>
    </row>
    <row ht="15" outlineLevel="0" r="6">
      <c r="A6" s="34" t="n"/>
      <c r="B6" s="164" t="s"/>
      <c r="C6" s="42" t="s"/>
      <c r="D6" s="43" t="s"/>
      <c r="E6" s="296" t="s"/>
      <c r="F6" s="297" t="s"/>
      <c r="G6" s="43" t="s"/>
      <c r="H6" s="99" t="s"/>
      <c r="I6" s="99" t="s"/>
    </row>
    <row ht="15" outlineLevel="0" r="7">
      <c r="A7" s="34" t="n"/>
      <c r="B7" s="164" t="s"/>
      <c r="C7" s="42" t="s"/>
      <c r="D7" s="43" t="s"/>
      <c r="E7" s="296" t="s"/>
      <c r="F7" s="297" t="s"/>
      <c r="G7" s="43" t="s"/>
      <c r="H7" s="99" t="s"/>
      <c r="I7" s="99" t="s"/>
    </row>
    <row ht="15" outlineLevel="0" r="8">
      <c r="A8" s="34" t="n"/>
      <c r="B8" s="164" t="s"/>
      <c r="C8" s="42" t="s"/>
      <c r="D8" s="43" t="s"/>
      <c r="E8" s="296" t="s"/>
      <c r="F8" s="297" t="s"/>
      <c r="G8" s="43" t="s"/>
      <c r="H8" s="99" t="s"/>
      <c r="I8" s="99" t="s"/>
    </row>
    <row ht="15" outlineLevel="0" r="9">
      <c r="A9" s="34" t="n"/>
      <c r="B9" s="164" t="s"/>
      <c r="C9" s="42" t="s"/>
      <c r="D9" s="43" t="s"/>
      <c r="E9" s="296" t="s"/>
      <c r="F9" s="297" t="s"/>
      <c r="G9" s="43" t="s"/>
      <c r="H9" s="99" t="s"/>
      <c r="I9" s="99" t="s"/>
    </row>
    <row ht="15" outlineLevel="0" r="10">
      <c r="A10" s="34" t="n"/>
      <c r="B10" s="164" t="s"/>
      <c r="C10" s="42" t="s"/>
      <c r="D10" s="43" t="s"/>
      <c r="E10" s="296" t="s"/>
      <c r="F10" s="297" t="s"/>
      <c r="G10" s="43" t="s"/>
      <c r="H10" s="99" t="s"/>
      <c r="I10" s="99" t="s"/>
    </row>
    <row ht="15" outlineLevel="0" r="11">
      <c r="A11" s="34" t="n"/>
      <c r="B11" s="166" t="s"/>
      <c r="C11" s="45" t="s"/>
      <c r="D11" s="46" t="s"/>
      <c r="E11" s="298" t="s"/>
      <c r="F11" s="299" t="s"/>
      <c r="G11" s="46" t="s"/>
      <c r="H11" s="102" t="s"/>
      <c r="I11" s="102" t="s"/>
    </row>
    <row customHeight="true" ht="15.75" outlineLevel="0" r="12">
      <c r="A12" s="47" t="n"/>
      <c r="B12" s="48" t="s"/>
      <c r="C12" s="48" t="s"/>
      <c r="D12" s="48" t="s"/>
      <c r="E12" s="48" t="s"/>
      <c r="F12" s="48" t="s"/>
      <c r="G12" s="48" t="s"/>
      <c r="H12" s="48" t="s"/>
      <c r="I12" s="49" t="s"/>
    </row>
    <row ht="15" outlineLevel="0" r="13">
      <c r="A13" s="34" t="n"/>
      <c r="B13" s="162" t="s">
        <v>256</v>
      </c>
      <c r="C13" s="36" t="s">
        <v>257</v>
      </c>
      <c r="D13" s="25" t="n">
        <v>5.4</v>
      </c>
      <c r="E13" s="74" t="s">
        <v>44</v>
      </c>
      <c r="F13" s="75" t="s">
        <v>31</v>
      </c>
      <c r="G13" s="25" t="n">
        <v>29.6900604</v>
      </c>
      <c r="H13" s="39" t="n">
        <f aca="false" ca="false" dt2D="false" dtr="false" t="normal">G13*курс_8</f>
        <v>2969.00604</v>
      </c>
      <c r="I13" s="39" t="n">
        <f aca="false" ca="false" dt2D="false" dtr="false" t="normal">H13-H13*скидка_8</f>
        <v>2969.00604</v>
      </c>
    </row>
    <row ht="15" outlineLevel="0" r="14">
      <c r="A14" s="34" t="n"/>
      <c r="B14" s="164" t="s"/>
      <c r="C14" s="42" t="s"/>
      <c r="D14" s="43" t="s"/>
      <c r="E14" s="109" t="s"/>
      <c r="F14" s="98" t="s"/>
      <c r="G14" s="43" t="s"/>
      <c r="H14" s="99" t="s"/>
      <c r="I14" s="99" t="s"/>
    </row>
    <row ht="15" outlineLevel="0" r="15">
      <c r="A15" s="34" t="n"/>
      <c r="B15" s="164" t="s"/>
      <c r="C15" s="42" t="s"/>
      <c r="D15" s="43" t="s"/>
      <c r="E15" s="109" t="s"/>
      <c r="F15" s="98" t="s"/>
      <c r="G15" s="43" t="s"/>
      <c r="H15" s="99" t="s"/>
      <c r="I15" s="99" t="s"/>
    </row>
    <row ht="15" outlineLevel="0" r="16">
      <c r="A16" s="34" t="n"/>
      <c r="B16" s="164" t="s"/>
      <c r="C16" s="42" t="s"/>
      <c r="D16" s="43" t="s"/>
      <c r="E16" s="109" t="s"/>
      <c r="F16" s="98" t="s"/>
      <c r="G16" s="43" t="s"/>
      <c r="H16" s="99" t="s"/>
      <c r="I16" s="99" t="s"/>
    </row>
    <row ht="15" outlineLevel="0" r="17">
      <c r="A17" s="34" t="n"/>
      <c r="B17" s="164" t="s"/>
      <c r="C17" s="42" t="s"/>
      <c r="D17" s="43" t="s"/>
      <c r="E17" s="109" t="s"/>
      <c r="F17" s="98" t="s"/>
      <c r="G17" s="43" t="s"/>
      <c r="H17" s="99" t="s"/>
      <c r="I17" s="99" t="s"/>
    </row>
    <row ht="15" outlineLevel="0" r="18">
      <c r="A18" s="34" t="n"/>
      <c r="B18" s="164" t="s"/>
      <c r="C18" s="42" t="s"/>
      <c r="D18" s="43" t="s"/>
      <c r="E18" s="109" t="s"/>
      <c r="F18" s="98" t="s"/>
      <c r="G18" s="43" t="s"/>
      <c r="H18" s="99" t="s"/>
      <c r="I18" s="99" t="s"/>
    </row>
    <row ht="15" outlineLevel="0" r="19">
      <c r="A19" s="34" t="n"/>
      <c r="B19" s="166" t="s"/>
      <c r="C19" s="45" t="s"/>
      <c r="D19" s="46" t="s"/>
      <c r="E19" s="112" t="s"/>
      <c r="F19" s="101" t="s"/>
      <c r="G19" s="46" t="s"/>
      <c r="H19" s="102" t="s"/>
      <c r="I19" s="102" t="s"/>
    </row>
    <row customHeight="true" ht="15.75" outlineLevel="0" r="20">
      <c r="A20" s="47" t="n"/>
      <c r="B20" s="48" t="s"/>
      <c r="C20" s="48" t="s"/>
      <c r="D20" s="48" t="s"/>
      <c r="E20" s="48" t="s"/>
      <c r="F20" s="48" t="s"/>
      <c r="G20" s="48" t="s"/>
      <c r="H20" s="48" t="s"/>
      <c r="I20" s="49" t="s"/>
    </row>
    <row ht="15" outlineLevel="0" r="21">
      <c r="A21" s="34" t="n"/>
      <c r="B21" s="162" t="s">
        <v>258</v>
      </c>
      <c r="C21" s="36" t="s">
        <v>259</v>
      </c>
      <c r="D21" s="25" t="n">
        <v>5.8</v>
      </c>
      <c r="E21" s="74" t="s">
        <v>44</v>
      </c>
      <c r="F21" s="75" t="s">
        <v>31</v>
      </c>
      <c r="G21" s="25" t="n">
        <v>9.4972878</v>
      </c>
      <c r="H21" s="39" t="n">
        <f aca="false" ca="false" dt2D="false" dtr="false" t="normal">G21*курс_8</f>
        <v>949.72878</v>
      </c>
      <c r="I21" s="39" t="n">
        <f aca="false" ca="false" dt2D="false" dtr="false" t="normal">H21-H21*скидка_8</f>
        <v>949.72878</v>
      </c>
    </row>
    <row ht="15" outlineLevel="0" r="22">
      <c r="A22" s="34" t="n"/>
      <c r="B22" s="164" t="s"/>
      <c r="C22" s="42" t="s"/>
      <c r="D22" s="43" t="s"/>
      <c r="E22" s="109" t="s"/>
      <c r="F22" s="98" t="s"/>
      <c r="G22" s="43" t="s"/>
      <c r="H22" s="99" t="s"/>
      <c r="I22" s="99" t="s"/>
    </row>
    <row ht="15" outlineLevel="0" r="23">
      <c r="A23" s="34" t="n"/>
      <c r="B23" s="164" t="s"/>
      <c r="C23" s="42" t="s"/>
      <c r="D23" s="43" t="s"/>
      <c r="E23" s="109" t="s"/>
      <c r="F23" s="98" t="s"/>
      <c r="G23" s="43" t="s"/>
      <c r="H23" s="99" t="s"/>
      <c r="I23" s="99" t="s"/>
    </row>
    <row ht="15" outlineLevel="0" r="24">
      <c r="A24" s="34" t="n"/>
      <c r="B24" s="164" t="s"/>
      <c r="C24" s="42" t="s"/>
      <c r="D24" s="43" t="s"/>
      <c r="E24" s="109" t="s"/>
      <c r="F24" s="98" t="s"/>
      <c r="G24" s="43" t="s"/>
      <c r="H24" s="99" t="s"/>
      <c r="I24" s="99" t="s"/>
    </row>
    <row ht="15" outlineLevel="0" r="25">
      <c r="A25" s="34" t="n"/>
      <c r="B25" s="164" t="s"/>
      <c r="C25" s="42" t="s"/>
      <c r="D25" s="43" t="s"/>
      <c r="E25" s="109" t="s"/>
      <c r="F25" s="98" t="s"/>
      <c r="G25" s="43" t="s"/>
      <c r="H25" s="99" t="s"/>
      <c r="I25" s="99" t="s"/>
    </row>
    <row ht="15" outlineLevel="0" r="26">
      <c r="A26" s="34" t="n"/>
      <c r="B26" s="164" t="s"/>
      <c r="C26" s="42" t="s"/>
      <c r="D26" s="43" t="s"/>
      <c r="E26" s="109" t="s"/>
      <c r="F26" s="98" t="s"/>
      <c r="G26" s="43" t="s"/>
      <c r="H26" s="99" t="s"/>
      <c r="I26" s="99" t="s"/>
    </row>
    <row ht="15" outlineLevel="0" r="27">
      <c r="A27" s="34" t="n"/>
      <c r="B27" s="166" t="s"/>
      <c r="C27" s="45" t="s"/>
      <c r="D27" s="46" t="s"/>
      <c r="E27" s="112" t="s"/>
      <c r="F27" s="101" t="s"/>
      <c r="G27" s="46" t="s"/>
      <c r="H27" s="102" t="s"/>
      <c r="I27" s="102" t="s"/>
    </row>
    <row customHeight="true" ht="15.75" outlineLevel="0" r="28">
      <c r="A28" s="208" t="n"/>
      <c r="B28" s="209" t="s"/>
      <c r="C28" s="209" t="s"/>
      <c r="D28" s="209" t="s"/>
      <c r="E28" s="209" t="s"/>
      <c r="F28" s="209" t="s"/>
      <c r="G28" s="209" t="s"/>
      <c r="H28" s="209" t="s"/>
      <c r="I28" s="210" t="s"/>
    </row>
    <row ht="15" outlineLevel="0" r="29">
      <c r="A29" s="34" t="n"/>
      <c r="B29" s="162" t="s">
        <v>260</v>
      </c>
      <c r="C29" s="36" t="s">
        <v>261</v>
      </c>
      <c r="D29" s="25" t="n">
        <v>5.8</v>
      </c>
      <c r="E29" s="74" t="s">
        <v>44</v>
      </c>
      <c r="F29" s="172" t="s">
        <v>31</v>
      </c>
      <c r="G29" s="341" t="n">
        <v>37.0432062</v>
      </c>
      <c r="H29" s="154" t="n">
        <f aca="false" ca="false" dt2D="false" dtr="false" t="normal">G29*курс_8</f>
        <v>3704.32062</v>
      </c>
      <c r="I29" s="154" t="n">
        <f aca="false" ca="false" dt2D="false" dtr="false" t="normal">H29-H29*скидка_8</f>
        <v>3704.32062</v>
      </c>
    </row>
    <row ht="15" outlineLevel="0" r="30">
      <c r="A30" s="34" t="n"/>
      <c r="B30" s="164" t="s"/>
      <c r="C30" s="42" t="s"/>
      <c r="D30" s="43" t="s"/>
      <c r="E30" s="74" t="s">
        <v>114</v>
      </c>
      <c r="F30" s="172" t="s">
        <v>115</v>
      </c>
      <c r="G30" s="341" t="n">
        <v>44.8125678</v>
      </c>
      <c r="H30" s="154" t="n">
        <f aca="false" ca="false" dt2D="false" dtr="false" t="normal">G30*курс_8</f>
        <v>4481.256780000001</v>
      </c>
      <c r="I30" s="154" t="n">
        <f aca="false" ca="false" dt2D="false" dtr="false" t="normal">H30-H30*скидка_8</f>
        <v>4481.256780000001</v>
      </c>
    </row>
    <row ht="15" outlineLevel="0" r="31">
      <c r="A31" s="34" t="n"/>
      <c r="B31" s="164" t="s"/>
      <c r="C31" s="42" t="s"/>
      <c r="D31" s="43" t="s"/>
      <c r="E31" s="74" t="n"/>
      <c r="F31" s="172" t="n"/>
      <c r="G31" s="172" t="n"/>
      <c r="H31" s="154" t="n"/>
      <c r="I31" s="154" t="n"/>
    </row>
    <row ht="15" outlineLevel="0" r="32">
      <c r="A32" s="34" t="n"/>
      <c r="B32" s="164" t="s"/>
      <c r="C32" s="42" t="s"/>
      <c r="D32" s="43" t="s"/>
      <c r="E32" s="74" t="n"/>
      <c r="F32" s="172" t="n"/>
      <c r="G32" s="172" t="n"/>
      <c r="H32" s="154" t="n"/>
      <c r="I32" s="154" t="n"/>
    </row>
    <row ht="15" outlineLevel="0" r="33">
      <c r="A33" s="34" t="n"/>
      <c r="B33" s="164" t="s"/>
      <c r="C33" s="42" t="s"/>
      <c r="D33" s="43" t="s"/>
      <c r="E33" s="74" t="n"/>
      <c r="F33" s="172" t="n"/>
      <c r="G33" s="172" t="n"/>
      <c r="H33" s="154" t="n"/>
      <c r="I33" s="154" t="n"/>
    </row>
    <row ht="15" outlineLevel="0" r="34">
      <c r="A34" s="34" t="n"/>
      <c r="B34" s="164" t="s"/>
      <c r="C34" s="42" t="s"/>
      <c r="D34" s="43" t="s"/>
      <c r="E34" s="74" t="n"/>
      <c r="F34" s="172" t="n"/>
      <c r="G34" s="172" t="n"/>
      <c r="H34" s="154" t="n"/>
      <c r="I34" s="154" t="n"/>
    </row>
    <row ht="15" outlineLevel="0" r="35">
      <c r="A35" s="34" t="n"/>
      <c r="B35" s="166" t="s"/>
      <c r="C35" s="45" t="s"/>
      <c r="D35" s="46" t="s"/>
      <c r="E35" s="74" t="n"/>
      <c r="F35" s="172" t="n"/>
      <c r="G35" s="172" t="n"/>
      <c r="H35" s="154" t="n"/>
      <c r="I35" s="154" t="n"/>
    </row>
    <row customHeight="true" ht="15.75" outlineLevel="0" r="36">
      <c r="A36" s="208" t="n"/>
      <c r="B36" s="209" t="s"/>
      <c r="C36" s="209" t="s"/>
      <c r="D36" s="209" t="s"/>
      <c r="E36" s="209" t="s"/>
      <c r="F36" s="209" t="s"/>
      <c r="G36" s="209" t="s"/>
      <c r="H36" s="209" t="s"/>
      <c r="I36" s="210" t="s"/>
    </row>
    <row customHeight="true" ht="15" outlineLevel="0" r="37">
      <c r="A37" s="34" t="n"/>
      <c r="B37" s="162" t="s">
        <v>262</v>
      </c>
      <c r="C37" s="36" t="s">
        <v>263</v>
      </c>
      <c r="D37" s="25" t="n">
        <v>5.8</v>
      </c>
      <c r="E37" s="74" t="s">
        <v>44</v>
      </c>
      <c r="F37" s="172" t="s">
        <v>31</v>
      </c>
      <c r="G37" s="341" t="n">
        <v>24.153129</v>
      </c>
      <c r="H37" s="154" t="n">
        <f aca="false" ca="false" dt2D="false" dtr="false" t="normal">G37*курс_8</f>
        <v>2415.3129</v>
      </c>
      <c r="I37" s="154" t="n">
        <f aca="false" ca="false" dt2D="false" dtr="false" t="normal">H37-H37*скидка_8</f>
        <v>2415.3129</v>
      </c>
    </row>
    <row ht="15" outlineLevel="0" r="38">
      <c r="A38" s="34" t="n"/>
      <c r="B38" s="164" t="s"/>
      <c r="C38" s="42" t="s"/>
      <c r="D38" s="43" t="s"/>
      <c r="E38" s="74" t="s">
        <v>114</v>
      </c>
      <c r="F38" s="172" t="s">
        <v>115</v>
      </c>
      <c r="G38" s="341" t="n">
        <v>29.2233942</v>
      </c>
      <c r="H38" s="154" t="n">
        <f aca="false" ca="false" dt2D="false" dtr="false" t="normal">G38*курс_8</f>
        <v>2922.3394200000002</v>
      </c>
      <c r="I38" s="154" t="n">
        <f aca="false" ca="false" dt2D="false" dtr="false" t="normal">H38-H38*скидка_8</f>
        <v>2922.3394200000002</v>
      </c>
    </row>
    <row ht="15" outlineLevel="0" r="39">
      <c r="A39" s="34" t="n"/>
      <c r="B39" s="164" t="s"/>
      <c r="C39" s="42" t="s"/>
      <c r="D39" s="43" t="s"/>
      <c r="E39" s="74" t="n"/>
      <c r="F39" s="172" t="n"/>
      <c r="G39" s="172" t="n"/>
      <c r="H39" s="154" t="n"/>
      <c r="I39" s="154" t="n"/>
    </row>
    <row ht="15" outlineLevel="0" r="40">
      <c r="A40" s="34" t="n"/>
      <c r="B40" s="164" t="s"/>
      <c r="C40" s="42" t="s"/>
      <c r="D40" s="43" t="s"/>
      <c r="E40" s="74" t="n"/>
      <c r="F40" s="172" t="n"/>
      <c r="G40" s="172" t="n"/>
      <c r="H40" s="154" t="n"/>
      <c r="I40" s="154" t="n"/>
    </row>
    <row ht="15" outlineLevel="0" r="41">
      <c r="A41" s="34" t="n"/>
      <c r="B41" s="164" t="s"/>
      <c r="C41" s="42" t="s"/>
      <c r="D41" s="43" t="s"/>
      <c r="E41" s="74" t="n"/>
      <c r="F41" s="172" t="n"/>
      <c r="G41" s="172" t="n"/>
      <c r="H41" s="154" t="n"/>
      <c r="I41" s="154" t="n"/>
    </row>
    <row ht="15" outlineLevel="0" r="42">
      <c r="A42" s="34" t="n"/>
      <c r="B42" s="164" t="s"/>
      <c r="C42" s="42" t="s"/>
      <c r="D42" s="43" t="s"/>
      <c r="E42" s="74" t="n"/>
      <c r="F42" s="172" t="n"/>
      <c r="G42" s="172" t="n"/>
      <c r="H42" s="154" t="n"/>
      <c r="I42" s="154" t="n"/>
    </row>
    <row ht="15" outlineLevel="0" r="43">
      <c r="A43" s="34" t="n"/>
      <c r="B43" s="166" t="s"/>
      <c r="C43" s="45" t="s"/>
      <c r="D43" s="46" t="s"/>
      <c r="E43" s="74" t="n"/>
      <c r="F43" s="172" t="n"/>
      <c r="G43" s="172" t="n"/>
      <c r="H43" s="154" t="n"/>
      <c r="I43" s="154" t="n"/>
    </row>
    <row customHeight="true" ht="15.75" outlineLevel="0" r="44">
      <c r="A44" s="208" t="n"/>
      <c r="B44" s="209" t="s"/>
      <c r="C44" s="209" t="s"/>
      <c r="D44" s="209" t="s"/>
      <c r="E44" s="209" t="s"/>
      <c r="F44" s="209" t="s"/>
      <c r="G44" s="209" t="s"/>
      <c r="H44" s="209" t="s"/>
      <c r="I44" s="210" t="s"/>
    </row>
    <row ht="15" outlineLevel="0" r="45">
      <c r="A45" s="34" t="n"/>
      <c r="B45" s="162" t="s">
        <v>264</v>
      </c>
      <c r="C45" s="36" t="s">
        <v>265</v>
      </c>
      <c r="D45" s="25" t="n">
        <v>5.8</v>
      </c>
      <c r="E45" s="74" t="s">
        <v>44</v>
      </c>
      <c r="F45" s="172" t="s">
        <v>31</v>
      </c>
      <c r="G45" s="341" t="n">
        <v>6.4828764</v>
      </c>
      <c r="H45" s="154" t="n">
        <f aca="false" ca="false" dt2D="false" dtr="false" t="normal">G45*курс_8</f>
        <v>648.2876399999999</v>
      </c>
      <c r="I45" s="154" t="n">
        <f aca="false" ca="false" dt2D="false" dtr="false" t="normal">H45-H45*скидка_8</f>
        <v>648.2876399999999</v>
      </c>
    </row>
    <row ht="15" outlineLevel="0" r="46">
      <c r="A46" s="34" t="n"/>
      <c r="B46" s="164" t="s"/>
      <c r="C46" s="42" t="s"/>
      <c r="D46" s="43" t="s"/>
      <c r="E46" s="74" t="s">
        <v>114</v>
      </c>
      <c r="F46" s="172" t="s">
        <v>115</v>
      </c>
      <c r="G46" s="341" t="n">
        <v>7.8324246</v>
      </c>
      <c r="H46" s="154" t="n">
        <f aca="false" ca="false" dt2D="false" dtr="false" t="normal">G46*курс_8</f>
        <v>783.24246</v>
      </c>
      <c r="I46" s="154" t="n">
        <f aca="false" ca="false" dt2D="false" dtr="false" t="normal">H46-H46*скидка_8</f>
        <v>783.24246</v>
      </c>
    </row>
    <row ht="15" outlineLevel="0" r="47">
      <c r="A47" s="34" t="n"/>
      <c r="B47" s="164" t="s"/>
      <c r="C47" s="42" t="s"/>
      <c r="D47" s="43" t="s"/>
      <c r="E47" s="74" t="n"/>
      <c r="F47" s="172" t="n"/>
      <c r="G47" s="172" t="n"/>
      <c r="H47" s="154" t="n"/>
      <c r="I47" s="154" t="n"/>
    </row>
    <row ht="15" outlineLevel="0" r="48">
      <c r="A48" s="34" t="n"/>
      <c r="B48" s="164" t="s"/>
      <c r="C48" s="42" t="s"/>
      <c r="D48" s="43" t="s"/>
      <c r="E48" s="74" t="n"/>
      <c r="F48" s="172" t="n"/>
      <c r="G48" s="172" t="n"/>
      <c r="H48" s="154" t="n"/>
      <c r="I48" s="154" t="n"/>
    </row>
    <row ht="15" outlineLevel="0" r="49">
      <c r="A49" s="34" t="n"/>
      <c r="B49" s="164" t="s"/>
      <c r="C49" s="42" t="s"/>
      <c r="D49" s="43" t="s"/>
      <c r="E49" s="74" t="n"/>
      <c r="F49" s="172" t="n"/>
      <c r="G49" s="172" t="n"/>
      <c r="H49" s="154" t="n"/>
      <c r="I49" s="154" t="n"/>
    </row>
    <row ht="15" outlineLevel="0" r="50">
      <c r="A50" s="34" t="n"/>
      <c r="B50" s="164" t="s"/>
      <c r="C50" s="42" t="s"/>
      <c r="D50" s="43" t="s"/>
      <c r="E50" s="74" t="n"/>
      <c r="F50" s="172" t="n"/>
      <c r="G50" s="172" t="n"/>
      <c r="H50" s="154" t="n"/>
      <c r="I50" s="154" t="n"/>
    </row>
    <row ht="15" outlineLevel="0" r="51">
      <c r="A51" s="34" t="n"/>
      <c r="B51" s="166" t="s"/>
      <c r="C51" s="45" t="s"/>
      <c r="D51" s="46" t="s"/>
      <c r="E51" s="74" t="n"/>
      <c r="F51" s="172" t="n"/>
      <c r="G51" s="172" t="n"/>
      <c r="H51" s="154" t="n"/>
      <c r="I51" s="154" t="n"/>
    </row>
    <row customHeight="true" ht="15.75" outlineLevel="0" r="52">
      <c r="A52" s="208" t="n"/>
      <c r="B52" s="209" t="s"/>
      <c r="C52" s="209" t="s"/>
      <c r="D52" s="209" t="s"/>
      <c r="E52" s="209" t="s"/>
      <c r="F52" s="209" t="s"/>
      <c r="G52" s="209" t="s"/>
      <c r="H52" s="209" t="s"/>
      <c r="I52" s="210" t="s"/>
    </row>
    <row ht="21" outlineLevel="0" r="53">
      <c r="A53" s="115" t="s">
        <v>266</v>
      </c>
      <c r="B53" s="116" t="s"/>
      <c r="C53" s="116" t="s"/>
      <c r="D53" s="116" t="s"/>
      <c r="E53" s="116" t="s"/>
      <c r="F53" s="116" t="s"/>
      <c r="G53" s="116" t="s"/>
      <c r="H53" s="116" t="s"/>
      <c r="I53" s="117" t="s"/>
    </row>
    <row ht="15" outlineLevel="0" r="54">
      <c r="A54" s="34" t="n"/>
      <c r="B54" s="162" t="s">
        <v>267</v>
      </c>
      <c r="C54" s="36" t="s">
        <v>268</v>
      </c>
      <c r="D54" s="25" t="s">
        <v>216</v>
      </c>
      <c r="E54" s="25" t="s">
        <v>8</v>
      </c>
      <c r="F54" s="295" t="s"/>
      <c r="G54" s="25" t="n">
        <v>44.7140925</v>
      </c>
      <c r="H54" s="39" t="n">
        <f aca="false" ca="false" dt2D="false" dtr="false" t="normal">G54*курс_8</f>
        <v>4471.40925</v>
      </c>
      <c r="I54" s="39" t="n">
        <f aca="false" ca="false" dt2D="false" dtr="false" t="normal">H54-H54*скидка_8</f>
        <v>4471.40925</v>
      </c>
    </row>
    <row ht="15" outlineLevel="0" r="55">
      <c r="A55" s="34" t="n"/>
      <c r="B55" s="164" t="s"/>
      <c r="C55" s="42" t="s"/>
      <c r="D55" s="43" t="s"/>
      <c r="E55" s="296" t="s"/>
      <c r="F55" s="297" t="s"/>
      <c r="G55" s="43" t="s"/>
      <c r="H55" s="99" t="s"/>
      <c r="I55" s="99" t="s"/>
    </row>
    <row ht="15" outlineLevel="0" r="56">
      <c r="A56" s="34" t="n"/>
      <c r="B56" s="164" t="s"/>
      <c r="C56" s="42" t="s"/>
      <c r="D56" s="43" t="s"/>
      <c r="E56" s="296" t="s"/>
      <c r="F56" s="297" t="s"/>
      <c r="G56" s="43" t="s"/>
      <c r="H56" s="99" t="s"/>
      <c r="I56" s="99" t="s"/>
    </row>
    <row ht="15" outlineLevel="0" r="57">
      <c r="A57" s="34" t="n"/>
      <c r="B57" s="164" t="s"/>
      <c r="C57" s="42" t="s"/>
      <c r="D57" s="43" t="s"/>
      <c r="E57" s="296" t="s"/>
      <c r="F57" s="297" t="s"/>
      <c r="G57" s="43" t="s"/>
      <c r="H57" s="99" t="s"/>
      <c r="I57" s="99" t="s"/>
    </row>
    <row ht="15" outlineLevel="0" r="58">
      <c r="A58" s="34" t="n"/>
      <c r="B58" s="164" t="s"/>
      <c r="C58" s="42" t="s"/>
      <c r="D58" s="43" t="s"/>
      <c r="E58" s="296" t="s"/>
      <c r="F58" s="297" t="s"/>
      <c r="G58" s="43" t="s"/>
      <c r="H58" s="99" t="s"/>
      <c r="I58" s="99" t="s"/>
    </row>
    <row ht="15" outlineLevel="0" r="59">
      <c r="A59" s="34" t="n"/>
      <c r="B59" s="164" t="s"/>
      <c r="C59" s="42" t="s"/>
      <c r="D59" s="43" t="s"/>
      <c r="E59" s="296" t="s"/>
      <c r="F59" s="297" t="s"/>
      <c r="G59" s="43" t="s"/>
      <c r="H59" s="99" t="s"/>
      <c r="I59" s="99" t="s"/>
    </row>
    <row ht="15" outlineLevel="0" r="60">
      <c r="A60" s="34" t="n"/>
      <c r="B60" s="166" t="s"/>
      <c r="C60" s="45" t="s"/>
      <c r="D60" s="46" t="s"/>
      <c r="E60" s="298" t="s"/>
      <c r="F60" s="299" t="s"/>
      <c r="G60" s="46" t="s"/>
      <c r="H60" s="102" t="s"/>
      <c r="I60" s="102" t="s"/>
    </row>
    <row customHeight="true" ht="15.75" outlineLevel="0" r="61">
      <c r="A61" s="47" t="n"/>
      <c r="B61" s="48" t="s"/>
      <c r="C61" s="48" t="s"/>
      <c r="D61" s="48" t="s"/>
      <c r="E61" s="48" t="s"/>
      <c r="F61" s="48" t="s"/>
      <c r="G61" s="48" t="s"/>
      <c r="H61" s="48" t="s"/>
      <c r="I61" s="49" t="s"/>
    </row>
    <row ht="15" outlineLevel="0" r="62">
      <c r="A62" s="34" t="n"/>
      <c r="B62" s="162" t="s">
        <v>269</v>
      </c>
      <c r="C62" s="36" t="s">
        <v>270</v>
      </c>
      <c r="D62" s="25" t="n">
        <v>4.2</v>
      </c>
      <c r="E62" s="74" t="s">
        <v>44</v>
      </c>
      <c r="F62" s="172" t="s">
        <v>31</v>
      </c>
      <c r="G62" s="341" t="n">
        <v>18.87</v>
      </c>
      <c r="H62" s="154" t="n">
        <f aca="false" ca="false" dt2D="false" dtr="false" t="normal">G62*курс_8</f>
        <v>1887</v>
      </c>
      <c r="I62" s="154" t="n">
        <f aca="false" ca="false" dt2D="false" dtr="false" t="normal">H62-H62*скидка_8</f>
        <v>1887</v>
      </c>
    </row>
    <row ht="15" outlineLevel="0" r="63">
      <c r="A63" s="34" t="n"/>
      <c r="B63" s="164" t="s"/>
      <c r="C63" s="42" t="s"/>
      <c r="D63" s="43" t="s"/>
      <c r="E63" s="74" t="s">
        <v>271</v>
      </c>
      <c r="F63" s="172" t="s">
        <v>272</v>
      </c>
      <c r="G63" s="341" t="n">
        <v>22.64</v>
      </c>
      <c r="H63" s="154" t="n">
        <f aca="false" ca="false" dt2D="false" dtr="false" t="normal">G63*курс_8</f>
        <v>2264</v>
      </c>
      <c r="I63" s="154" t="n">
        <f aca="false" ca="false" dt2D="false" dtr="false" t="normal">H63-H63*скидка_8</f>
        <v>2264</v>
      </c>
    </row>
    <row ht="15" outlineLevel="0" r="64">
      <c r="A64" s="34" t="n"/>
      <c r="B64" s="164" t="s"/>
      <c r="C64" s="42" t="s"/>
      <c r="D64" s="43" t="s"/>
      <c r="E64" s="74" t="n"/>
      <c r="F64" s="172" t="n"/>
      <c r="G64" s="172" t="n"/>
      <c r="H64" s="154" t="n"/>
      <c r="I64" s="154" t="n"/>
    </row>
    <row ht="15" outlineLevel="0" r="65">
      <c r="A65" s="34" t="n"/>
      <c r="B65" s="164" t="s"/>
      <c r="C65" s="42" t="s"/>
      <c r="D65" s="43" t="s"/>
      <c r="E65" s="74" t="n"/>
      <c r="F65" s="172" t="n"/>
      <c r="G65" s="172" t="n"/>
      <c r="H65" s="154" t="n"/>
      <c r="I65" s="154" t="n"/>
    </row>
    <row ht="15" outlineLevel="0" r="66">
      <c r="A66" s="34" t="n"/>
      <c r="B66" s="164" t="s"/>
      <c r="C66" s="42" t="s"/>
      <c r="D66" s="43" t="s"/>
      <c r="E66" s="74" t="n"/>
      <c r="F66" s="172" t="n"/>
      <c r="G66" s="172" t="n"/>
      <c r="H66" s="154" t="n"/>
      <c r="I66" s="154" t="n"/>
    </row>
    <row ht="15" outlineLevel="0" r="67">
      <c r="A67" s="34" t="n"/>
      <c r="B67" s="164" t="s"/>
      <c r="C67" s="42" t="s"/>
      <c r="D67" s="43" t="s"/>
      <c r="E67" s="74" t="n"/>
      <c r="F67" s="172" t="n"/>
      <c r="G67" s="172" t="n"/>
      <c r="H67" s="154" t="n"/>
      <c r="I67" s="154" t="n"/>
    </row>
    <row ht="15" outlineLevel="0" r="68">
      <c r="A68" s="34" t="n"/>
      <c r="B68" s="166" t="s"/>
      <c r="C68" s="45" t="s"/>
      <c r="D68" s="46" t="s"/>
      <c r="E68" s="74" t="n"/>
      <c r="F68" s="172" t="n"/>
      <c r="G68" s="172" t="n"/>
      <c r="H68" s="154" t="n"/>
      <c r="I68" s="154" t="n"/>
    </row>
  </sheetData>
  <mergeCells count="53">
    <mergeCell ref="A1:C2"/>
    <mergeCell ref="A4:I4"/>
    <mergeCell ref="E3:F3"/>
    <mergeCell ref="C5:C11"/>
    <mergeCell ref="E5:F11"/>
    <mergeCell ref="H5:H11"/>
    <mergeCell ref="G5:G11"/>
    <mergeCell ref="D5:D11"/>
    <mergeCell ref="B5:B11"/>
    <mergeCell ref="I5:I11"/>
    <mergeCell ref="H21:H27"/>
    <mergeCell ref="G21:G27"/>
    <mergeCell ref="I21:I27"/>
    <mergeCell ref="A28:I28"/>
    <mergeCell ref="B29:B35"/>
    <mergeCell ref="C29:C35"/>
    <mergeCell ref="D29:D35"/>
    <mergeCell ref="D21:D27"/>
    <mergeCell ref="E21:E27"/>
    <mergeCell ref="F21:F27"/>
    <mergeCell ref="B21:B27"/>
    <mergeCell ref="C21:C27"/>
    <mergeCell ref="A36:I36"/>
    <mergeCell ref="C37:C43"/>
    <mergeCell ref="D37:D43"/>
    <mergeCell ref="B37:B43"/>
    <mergeCell ref="A44:I44"/>
    <mergeCell ref="C45:C51"/>
    <mergeCell ref="B45:B51"/>
    <mergeCell ref="D45:D51"/>
    <mergeCell ref="I13:I19"/>
    <mergeCell ref="H13:H19"/>
    <mergeCell ref="G13:G19"/>
    <mergeCell ref="E13:E19"/>
    <mergeCell ref="D13:D19"/>
    <mergeCell ref="C13:C19"/>
    <mergeCell ref="A12:I12"/>
    <mergeCell ref="B13:B19"/>
    <mergeCell ref="A20:I20"/>
    <mergeCell ref="F13:F19"/>
    <mergeCell ref="B62:B68"/>
    <mergeCell ref="C62:C68"/>
    <mergeCell ref="D62:D68"/>
    <mergeCell ref="C54:C60"/>
    <mergeCell ref="H54:H60"/>
    <mergeCell ref="I54:I60"/>
    <mergeCell ref="A61:I61"/>
    <mergeCell ref="A53:I53"/>
    <mergeCell ref="A52:I52"/>
    <mergeCell ref="D54:D60"/>
    <mergeCell ref="E54:F60"/>
    <mergeCell ref="G54:G60"/>
    <mergeCell ref="B54:B60"/>
  </mergeCells>
  <hyperlinks>
    <hyperlink display="https://modusline.ru/catalog/razdvizhnye-sistemy-modus-dlya-shkafov-kupe/razdvizhnaya-sistema-t409" r:id="rId1" ref="A4"/>
    <hyperlink display="https://modusline.ru/catalog/razdvizhnye-sistemy-modus-dlya-shkafov-kupe/razdvizhnaya-sistema-modus-t309" r:id="rId2" ref="A53"/>
  </hyperlinks>
  <pageMargins bottom="0.75" footer="0.300000011920929" header="0.300000011920929" left="0.700000047683716" right="0.700000047683716" top="0.75"/>
  <drawing r:id="rId3"/>
</worksheet>
</file>

<file path=xl/worksheets/sheet9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G12"/>
  <sheetViews>
    <sheetView showZeros="true" workbookViewId="0"/>
  </sheetViews>
  <sheetFormatPr baseColWidth="8" customHeight="false" defaultColWidth="9.14062530925693" defaultRowHeight="15.75" zeroHeight="false"/>
  <cols>
    <col customWidth="true" max="1" min="1" outlineLevel="0" width="22.425781467405"/>
    <col customWidth="true" max="2" min="2" outlineLevel="0" style="342" width="44.4257811290726"/>
    <col customWidth="true" max="4" min="3" outlineLevel="0" width="11.570313162127"/>
    <col customWidth="true" hidden="true" max="5" min="5" outlineLevel="0" width="11.570313162127"/>
    <col customWidth="true" hidden="true" max="6" min="6" outlineLevel="0" width="9.14062530925693"/>
    <col customWidth="true" max="7" min="7" outlineLevel="0" width="10.425781467405"/>
  </cols>
  <sheetData>
    <row customHeight="true" ht="35.25" outlineLevel="0" r="1">
      <c r="A1" s="21" t="n"/>
      <c r="B1" s="21" t="s"/>
      <c r="C1" s="178" t="n"/>
      <c r="D1" s="343" t="n"/>
      <c r="E1" s="343" t="n"/>
      <c r="G1" s="179" t="n"/>
    </row>
    <row customHeight="true" ht="27" outlineLevel="0" r="2">
      <c r="A2" s="21" t="s"/>
      <c r="B2" s="21" t="s"/>
      <c r="C2" s="178" t="s">
        <v>21</v>
      </c>
      <c r="D2" s="343" t="n"/>
      <c r="E2" s="343" t="n"/>
      <c r="G2" s="180" t="n">
        <f aca="false" ca="false" dt2D="false" dtr="false" t="normal">'Ваша скидка'!H2</f>
        <v>100</v>
      </c>
    </row>
    <row ht="21" outlineLevel="0" r="3">
      <c r="A3" s="344" t="s">
        <v>273</v>
      </c>
      <c r="B3" s="345" t="s"/>
      <c r="C3" s="345" t="s"/>
      <c r="D3" s="345" t="s"/>
      <c r="E3" s="345" t="s"/>
      <c r="F3" s="345" t="s"/>
      <c r="G3" s="346" t="s"/>
    </row>
    <row ht="18.75" outlineLevel="0" r="4">
      <c r="A4" s="347" t="n"/>
      <c r="B4" s="347" t="n"/>
      <c r="C4" s="347" t="n"/>
      <c r="D4" s="347" t="n"/>
      <c r="E4" s="348" t="s">
        <v>24</v>
      </c>
      <c r="F4" s="50" t="s">
        <v>25</v>
      </c>
      <c r="G4" s="50" t="s">
        <v>26</v>
      </c>
    </row>
    <row ht="15" outlineLevel="0" r="5">
      <c r="A5" s="34" t="n"/>
      <c r="B5" s="36" t="s">
        <v>274</v>
      </c>
      <c r="C5" s="162" t="s">
        <v>275</v>
      </c>
      <c r="D5" s="300" t="s">
        <v>276</v>
      </c>
      <c r="E5" s="300" t="n">
        <v>600</v>
      </c>
      <c r="F5" s="39" t="n">
        <f aca="false" ca="false" dt2D="false" dtr="false" t="normal">E5*курс_9</f>
        <v>60000</v>
      </c>
      <c r="G5" s="39" t="n">
        <f aca="false" ca="false" dt2D="false" dtr="false" t="normal">F5</f>
        <v>60000</v>
      </c>
    </row>
    <row ht="15" outlineLevel="0" r="6">
      <c r="A6" s="34" t="n"/>
      <c r="B6" s="42" t="s"/>
      <c r="C6" s="164" t="s"/>
      <c r="D6" s="164" t="s"/>
      <c r="E6" s="164" t="s"/>
      <c r="F6" s="99" t="s"/>
      <c r="G6" s="99" t="s"/>
    </row>
    <row ht="15" outlineLevel="0" r="7">
      <c r="A7" s="34" t="n"/>
      <c r="B7" s="42" t="s"/>
      <c r="C7" s="164" t="s"/>
      <c r="D7" s="164" t="s"/>
      <c r="E7" s="164" t="s"/>
      <c r="F7" s="99" t="s"/>
      <c r="G7" s="99" t="s"/>
    </row>
    <row ht="15" outlineLevel="0" r="8">
      <c r="A8" s="34" t="n"/>
      <c r="B8" s="42" t="s"/>
      <c r="C8" s="164" t="s"/>
      <c r="D8" s="308" t="s"/>
      <c r="E8" s="308" t="s"/>
      <c r="F8" s="102" t="s"/>
      <c r="G8" s="102" t="s"/>
    </row>
    <row ht="15" outlineLevel="0" r="9">
      <c r="A9" s="34" t="n"/>
      <c r="B9" s="42" t="s"/>
      <c r="C9" s="164" t="s"/>
      <c r="D9" s="349" t="s">
        <v>277</v>
      </c>
      <c r="E9" s="349" t="n">
        <v>500</v>
      </c>
      <c r="F9" s="39" t="n">
        <f aca="false" ca="false" dt2D="false" dtr="false" t="normal">E9*курс_9</f>
        <v>50000</v>
      </c>
      <c r="G9" s="39" t="n">
        <f aca="false" ca="false" dt2D="false" dtr="false" t="normal">F9</f>
        <v>50000</v>
      </c>
    </row>
    <row ht="15" outlineLevel="0" r="10">
      <c r="A10" s="34" t="n"/>
      <c r="B10" s="42" t="s"/>
      <c r="C10" s="164" t="s"/>
      <c r="D10" s="164" t="s"/>
      <c r="E10" s="164" t="s"/>
      <c r="F10" s="99" t="s"/>
      <c r="G10" s="99" t="s"/>
    </row>
    <row ht="15" outlineLevel="0" r="11">
      <c r="A11" s="34" t="n"/>
      <c r="B11" s="42" t="s"/>
      <c r="C11" s="164" t="s"/>
      <c r="D11" s="164" t="s"/>
      <c r="E11" s="164" t="s"/>
      <c r="F11" s="99" t="s"/>
      <c r="G11" s="99" t="s"/>
    </row>
    <row ht="15" outlineLevel="0" r="12">
      <c r="A12" s="34" t="n"/>
      <c r="B12" s="45" t="s"/>
      <c r="C12" s="166" t="s"/>
      <c r="D12" s="166" t="s"/>
      <c r="E12" s="166" t="s"/>
      <c r="F12" s="102" t="s"/>
      <c r="G12" s="102" t="s"/>
    </row>
  </sheetData>
  <mergeCells count="12">
    <mergeCell ref="A3:G3"/>
    <mergeCell ref="A1:B2"/>
    <mergeCell ref="C5:C12"/>
    <mergeCell ref="B5:B12"/>
    <mergeCell ref="D9:D12"/>
    <mergeCell ref="D5:D8"/>
    <mergeCell ref="E5:E8"/>
    <mergeCell ref="E9:E12"/>
    <mergeCell ref="F5:F8"/>
    <mergeCell ref="G5:G8"/>
    <mergeCell ref="F9:F12"/>
    <mergeCell ref="G9:G12"/>
  </mergeCells>
  <hyperlinks>
    <hyperlink display="https://modusline.ru/catalog/razdvizhnye-sistemy-modus-dlya-shkafov-kupe/komplanarnaya-sistema-modus" r:id="rId1" ref="A3"/>
  </hyperlinks>
  <pageMargins bottom="0.75" footer="0.300000011920929" header="0.300000011920929" left="0.700000047683716" right="0.700000047683716" top="0.75"/>
  <pageSetup fitToHeight="0" fitToWidth="0" orientation="portrait" paperHeight="297mm" paperSize="9" paperWidth="210mm" scale="100"/>
  <drawing r:id="rId2"/>
</worksheet>
</file>

<file path=docProps/app.xml><?xml version="1.0" encoding="utf-8"?>
<Properties xmlns="http://schemas.openxmlformats.org/officeDocument/2006/extended-properties">
  <Template>Normal.dotm</Template>
  <TotalTime>0</TotalTime>
  <DocSecurity>0</DocSecurity>
  <ScaleCrop>false</ScaleCrop>
  <Application>MyOffice-CoreFramework-Windows/29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2023-09-25T17:23:47Z</dcterms:modified>
</cp:coreProperties>
</file>